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_0\Desktop\"/>
    </mc:Choice>
  </mc:AlternateContent>
  <bookViews>
    <workbookView xWindow="0" yWindow="0" windowWidth="11685" windowHeight="7905" firstSheet="2" activeTab="2"/>
  </bookViews>
  <sheets>
    <sheet name="Q2" sheetId="1" r:id="rId1"/>
    <sheet name="Q4" sheetId="2" r:id="rId2"/>
    <sheet name="Q6" sheetId="3" r:id="rId3"/>
    <sheet name="Q8" sheetId="4" r:id="rId4"/>
    <sheet name="Q10" sheetId="5" r:id="rId5"/>
    <sheet name="Q12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6" l="1"/>
  <c r="D22" i="6"/>
  <c r="B22" i="6"/>
  <c r="F17" i="6"/>
  <c r="F18" i="6"/>
  <c r="F19" i="6"/>
  <c r="F20" i="6"/>
  <c r="F21" i="6"/>
  <c r="F16" i="6"/>
  <c r="E17" i="6"/>
  <c r="E18" i="6"/>
  <c r="E19" i="6"/>
  <c r="E20" i="6"/>
  <c r="E21" i="6"/>
  <c r="E16" i="6"/>
  <c r="B36" i="5"/>
  <c r="B35" i="5"/>
  <c r="B33" i="5"/>
  <c r="B32" i="5"/>
  <c r="B25" i="5"/>
  <c r="B23" i="5"/>
  <c r="B17" i="5"/>
  <c r="B16" i="5"/>
  <c r="B15" i="5"/>
  <c r="D11" i="5"/>
  <c r="C11" i="5"/>
  <c r="B11" i="5"/>
  <c r="D7" i="5"/>
  <c r="D8" i="5"/>
  <c r="D9" i="5"/>
  <c r="D10" i="5"/>
  <c r="D6" i="5"/>
  <c r="F34" i="4"/>
  <c r="F33" i="4"/>
  <c r="F22" i="4"/>
  <c r="C75" i="3"/>
  <c r="D75" i="3"/>
  <c r="B75" i="3"/>
  <c r="D66" i="3"/>
  <c r="D68" i="3" s="1"/>
  <c r="D78" i="3" s="1"/>
  <c r="D80" i="3" s="1"/>
  <c r="D82" i="3" s="1"/>
  <c r="C66" i="3"/>
  <c r="C68" i="3" s="1"/>
  <c r="C78" i="3" s="1"/>
  <c r="B66" i="3"/>
  <c r="B68" i="3" s="1"/>
  <c r="B78" i="3" s="1"/>
  <c r="C60" i="3"/>
  <c r="C62" i="3" s="1"/>
  <c r="D60" i="3"/>
  <c r="D62" i="3" s="1"/>
  <c r="B60" i="3"/>
  <c r="B62" i="3" s="1"/>
  <c r="C35" i="3"/>
  <c r="C42" i="3" s="1"/>
  <c r="C43" i="3" s="1"/>
  <c r="D35" i="3"/>
  <c r="D42" i="3" s="1"/>
  <c r="D43" i="3" s="1"/>
  <c r="B35" i="3"/>
  <c r="B42" i="3" s="1"/>
  <c r="B43" i="3" s="1"/>
  <c r="D54" i="2"/>
  <c r="D50" i="2"/>
  <c r="D51" i="2"/>
  <c r="D52" i="2"/>
  <c r="D53" i="2"/>
  <c r="D49" i="2"/>
  <c r="B38" i="2"/>
  <c r="E33" i="2"/>
  <c r="E38" i="2" s="1"/>
  <c r="E34" i="2"/>
  <c r="E35" i="2"/>
  <c r="E36" i="2"/>
  <c r="E37" i="2"/>
  <c r="E32" i="2"/>
  <c r="C33" i="2"/>
  <c r="D33" i="2" s="1"/>
  <c r="C34" i="2"/>
  <c r="D34" i="2" s="1"/>
  <c r="C35" i="2"/>
  <c r="D35" i="2" s="1"/>
  <c r="C36" i="2"/>
  <c r="D36" i="2" s="1"/>
  <c r="C37" i="2"/>
  <c r="D37" i="2" s="1"/>
  <c r="C32" i="2"/>
  <c r="C38" i="2" s="1"/>
  <c r="B11" i="1"/>
  <c r="B46" i="1"/>
  <c r="B45" i="1"/>
  <c r="B47" i="1" s="1"/>
  <c r="B41" i="1"/>
  <c r="B40" i="1"/>
  <c r="B42" i="1" s="1"/>
  <c r="B49" i="1" s="1"/>
  <c r="B22" i="1"/>
  <c r="C23" i="1"/>
  <c r="C24" i="1" s="1"/>
  <c r="B19" i="1"/>
  <c r="C22" i="1" s="1"/>
  <c r="B12" i="1"/>
  <c r="B13" i="1"/>
  <c r="B80" i="3" l="1"/>
  <c r="B82" i="3" s="1"/>
  <c r="E22" i="6"/>
  <c r="B24" i="6" s="1"/>
  <c r="B37" i="6" s="1"/>
  <c r="F22" i="6"/>
  <c r="B25" i="6" s="1"/>
  <c r="C37" i="6" s="1"/>
  <c r="C80" i="3"/>
  <c r="C82" i="3" s="1"/>
  <c r="B41" i="2"/>
  <c r="D32" i="2"/>
  <c r="D38" i="2" s="1"/>
  <c r="B42" i="2" s="1"/>
  <c r="F32" i="2"/>
  <c r="F36" i="2"/>
  <c r="F34" i="2"/>
  <c r="F37" i="2"/>
  <c r="F35" i="2"/>
  <c r="F33" i="2"/>
  <c r="C25" i="1"/>
  <c r="B15" i="1"/>
  <c r="B23" i="1" s="1"/>
  <c r="B24" i="1" s="1"/>
  <c r="B25" i="1" s="1"/>
  <c r="F38" i="2" l="1"/>
  <c r="C51" i="2"/>
  <c r="C53" i="2"/>
  <c r="C55" i="2"/>
  <c r="D55" i="2" s="1"/>
  <c r="C49" i="2"/>
  <c r="C50" i="2"/>
  <c r="C52" i="2"/>
  <c r="C54" i="2"/>
  <c r="C56" i="2"/>
  <c r="D56" i="2" s="1"/>
</calcChain>
</file>

<file path=xl/sharedStrings.xml><?xml version="1.0" encoding="utf-8"?>
<sst xmlns="http://schemas.openxmlformats.org/spreadsheetml/2006/main" count="327" uniqueCount="195">
  <si>
    <t>Data:</t>
  </si>
  <si>
    <t>Annual usage</t>
  </si>
  <si>
    <t xml:space="preserve">cost per widget </t>
  </si>
  <si>
    <t>annual holding cost per kit</t>
  </si>
  <si>
    <t>ordering cost per order</t>
  </si>
  <si>
    <t>A: Economic Order Quantity (EOQ):</t>
  </si>
  <si>
    <t>EOQ = (2AS/C)^(1/2)</t>
  </si>
  <si>
    <t>where,</t>
  </si>
  <si>
    <t>A= Annual usage in units</t>
  </si>
  <si>
    <t>C= Holding cost per unit</t>
  </si>
  <si>
    <t>S= Ordering cost per order</t>
  </si>
  <si>
    <t>EOQ in units</t>
  </si>
  <si>
    <t>No. of orders per year</t>
  </si>
  <si>
    <t>at EOQ</t>
  </si>
  <si>
    <t>at 450</t>
  </si>
  <si>
    <t>Minimum Order</t>
  </si>
  <si>
    <t>Ordering Cost Per year</t>
  </si>
  <si>
    <t>Ordering Cost Per order (after rebate)</t>
  </si>
  <si>
    <t xml:space="preserve">Annual Inventory </t>
  </si>
  <si>
    <t>Holding Cost Per Year</t>
  </si>
  <si>
    <t>Total Costs Per Year</t>
  </si>
  <si>
    <t xml:space="preserve">As, total Cost pe year at minimum order of 450 with rebate are higher, therefore the firm should not consider the cost savings and go with the  EOQ. </t>
  </si>
  <si>
    <t>Q2:</t>
  </si>
  <si>
    <t>B: Savings on the order cost Decision:</t>
  </si>
  <si>
    <t>lead time in days</t>
  </si>
  <si>
    <t>Daily Demand Std. in units</t>
  </si>
  <si>
    <t>z=</t>
  </si>
  <si>
    <t>Confidence level</t>
  </si>
  <si>
    <t>Reorder Point=?</t>
  </si>
  <si>
    <t>Reorder Point:</t>
  </si>
  <si>
    <t>Reorder Point= (Average daily usage rate x Lead time) + Safety stock</t>
  </si>
  <si>
    <t>Average Daily Usage Rate</t>
  </si>
  <si>
    <t>Annual Usage</t>
  </si>
  <si>
    <t>Operating Days Per Year</t>
  </si>
  <si>
    <t>Average Daily Usage Rate: (Annual Usage/Operating Days per year)</t>
  </si>
  <si>
    <t>Safety Stock: (z*Demand Std.)</t>
  </si>
  <si>
    <t>z</t>
  </si>
  <si>
    <t>Demand Std.</t>
  </si>
  <si>
    <t>Safety Stock</t>
  </si>
  <si>
    <t xml:space="preserve">C:  Reorder Point </t>
  </si>
  <si>
    <t>Reorder Point days</t>
  </si>
  <si>
    <t>Q4:</t>
  </si>
  <si>
    <t>Demand Schedule</t>
  </si>
  <si>
    <t>Quarter</t>
  </si>
  <si>
    <t>Year</t>
  </si>
  <si>
    <t>No. of Service Requests</t>
  </si>
  <si>
    <t xml:space="preserve">1st </t>
  </si>
  <si>
    <t>2nd</t>
  </si>
  <si>
    <t xml:space="preserve">3rd </t>
  </si>
  <si>
    <t xml:space="preserve">4th </t>
  </si>
  <si>
    <t>?</t>
  </si>
  <si>
    <t>Demand Using Liner Regression:</t>
  </si>
  <si>
    <t xml:space="preserve">Here, </t>
  </si>
  <si>
    <t>Y = Dependent Variable (# of Services Requests)</t>
  </si>
  <si>
    <t>a = y-Intercept</t>
  </si>
  <si>
    <t>b= slope</t>
  </si>
  <si>
    <t xml:space="preserve">Under Linear Regression, </t>
  </si>
  <si>
    <t>Table for Linear Regression Function</t>
  </si>
  <si>
    <t xml:space="preserve">Sno. </t>
  </si>
  <si>
    <t>X (Quarter)</t>
  </si>
  <si>
    <t>Y (No. of Service Requests)</t>
  </si>
  <si>
    <t>xy</t>
  </si>
  <si>
    <r>
      <t>x</t>
    </r>
    <r>
      <rPr>
        <b/>
        <vertAlign val="superscript"/>
        <sz val="11"/>
        <color theme="1"/>
        <rFont val="Agency FB"/>
        <family val="2"/>
      </rPr>
      <t>2</t>
    </r>
  </si>
  <si>
    <r>
      <t>y</t>
    </r>
    <r>
      <rPr>
        <b/>
        <vertAlign val="superscript"/>
        <sz val="11"/>
        <color theme="1"/>
        <rFont val="Agency FB"/>
        <family val="2"/>
      </rPr>
      <t>2</t>
    </r>
  </si>
  <si>
    <t>Total</t>
  </si>
  <si>
    <t>a</t>
  </si>
  <si>
    <t>b</t>
  </si>
  <si>
    <t>From the above Table and the formulas for a and b,</t>
  </si>
  <si>
    <t>Hence the Linear regression equation became,</t>
  </si>
  <si>
    <t>Y = 478 - 28.3X</t>
  </si>
  <si>
    <t>Linear Regression Equation: Y= a + bX</t>
  </si>
  <si>
    <t>Using the above Demand Function, Demand Schedule for the 8 Quarters is as follows</t>
  </si>
  <si>
    <t>S.no</t>
  </si>
  <si>
    <t>Demand (Npo. Of Service Req.)</t>
  </si>
  <si>
    <t>1st</t>
  </si>
  <si>
    <t>3rd</t>
  </si>
  <si>
    <t>4th</t>
  </si>
  <si>
    <t>5th</t>
  </si>
  <si>
    <t>6th</t>
  </si>
  <si>
    <t>7th</t>
  </si>
  <si>
    <t>8th</t>
  </si>
  <si>
    <t>Given Demand  Values</t>
  </si>
  <si>
    <t>Demand Curve:</t>
  </si>
  <si>
    <t>Q6:</t>
  </si>
  <si>
    <t>W</t>
  </si>
  <si>
    <t>X</t>
  </si>
  <si>
    <t>Y</t>
  </si>
  <si>
    <t>Z</t>
  </si>
  <si>
    <t>A</t>
  </si>
  <si>
    <t>B</t>
  </si>
  <si>
    <t>C</t>
  </si>
  <si>
    <t>Composition of Components</t>
  </si>
  <si>
    <t>Product Composition</t>
  </si>
  <si>
    <t>A: Product Tree:</t>
  </si>
  <si>
    <t>Product W</t>
  </si>
  <si>
    <t>2X</t>
  </si>
  <si>
    <t>3Y</t>
  </si>
  <si>
    <t>3Z</t>
  </si>
  <si>
    <t>2A</t>
  </si>
  <si>
    <t>3B</t>
  </si>
  <si>
    <t>2B</t>
  </si>
  <si>
    <t>3C</t>
  </si>
  <si>
    <t>1B</t>
  </si>
  <si>
    <t>4C</t>
  </si>
  <si>
    <t>B: Quantity Rerquired of each Basic Component to make 100 Ws:</t>
  </si>
  <si>
    <t>Units</t>
  </si>
  <si>
    <t>Units to Produce</t>
  </si>
  <si>
    <t>Component</t>
  </si>
  <si>
    <t>Product Component</t>
  </si>
  <si>
    <t xml:space="preserve">Total Basic Components required to produce 1 unit of X, Y and Z </t>
  </si>
  <si>
    <t>Total Basic Components required to produce 1 unit of W</t>
  </si>
  <si>
    <t>Total Basic Components required to produce 100 units of W</t>
  </si>
  <si>
    <t>Basic Components Required</t>
  </si>
  <si>
    <t>C. Recalculated with Components in Stock</t>
  </si>
  <si>
    <t>First to Calculate Units of Product Components Required to produce 100 Ws</t>
  </si>
  <si>
    <t>Units of W</t>
  </si>
  <si>
    <t>Less: Units in Stock</t>
  </si>
  <si>
    <t>Units Required</t>
  </si>
  <si>
    <t xml:space="preserve">X </t>
  </si>
  <si>
    <t>Units of Components</t>
  </si>
  <si>
    <t>Total Units Required (Basic Component)</t>
  </si>
  <si>
    <t xml:space="preserve">Total </t>
  </si>
  <si>
    <t>Units Required (Product Component)</t>
  </si>
  <si>
    <t>Units Required (Basic Component)</t>
  </si>
  <si>
    <t>Q8:</t>
  </si>
  <si>
    <t>Job</t>
  </si>
  <si>
    <t>Processing Time Days</t>
  </si>
  <si>
    <t>Due Date</t>
  </si>
  <si>
    <t>Flow Time</t>
  </si>
  <si>
    <t>E</t>
  </si>
  <si>
    <t>F</t>
  </si>
  <si>
    <t>G</t>
  </si>
  <si>
    <t>D</t>
  </si>
  <si>
    <t>Schedule Without SOT</t>
  </si>
  <si>
    <t>Comments</t>
  </si>
  <si>
    <t>Timely</t>
  </si>
  <si>
    <t>Late</t>
  </si>
  <si>
    <t>Late Days</t>
  </si>
  <si>
    <t>Schedule With SOT</t>
  </si>
  <si>
    <t>Days Saving Using SOT</t>
  </si>
  <si>
    <t>Q10:</t>
  </si>
  <si>
    <t>No. of Opeartors</t>
  </si>
  <si>
    <t>Calls per month per opeartor</t>
  </si>
  <si>
    <t>Operator</t>
  </si>
  <si>
    <t>Incorrect Reports</t>
  </si>
  <si>
    <t>Phone Calls Per Month</t>
  </si>
  <si>
    <t>A: Average Failure Rate For All Instructors</t>
  </si>
  <si>
    <t>Average Failure Rate = Total No. of Incorrect Reports/Total Phone Calls Received</t>
  </si>
  <si>
    <t>Total No. of Incorrect Reports</t>
  </si>
  <si>
    <t>Total Phone Calls</t>
  </si>
  <si>
    <t>Average Failure Rate</t>
  </si>
  <si>
    <t>Failure Rate</t>
  </si>
  <si>
    <t>B: Operator B's Failure Rate = 2.83%</t>
  </si>
  <si>
    <t xml:space="preserve">C: Standard Deviation </t>
  </si>
  <si>
    <t>Phone Calls by Each Operator</t>
  </si>
  <si>
    <t>Standard Deviation</t>
  </si>
  <si>
    <t>Standard Deviation =(Avearge Failure Rate*(1-Average Failure Rate)/Phone Calls by each Operator)^(1/2)</t>
  </si>
  <si>
    <t>D: 95.5% Upper and Lower Control Limits</t>
  </si>
  <si>
    <t>UCL= Avearge Failure Rate + z(Std)</t>
  </si>
  <si>
    <t>LCL = Average Failure Rate + z(STd)</t>
  </si>
  <si>
    <t>Std</t>
  </si>
  <si>
    <t>UCL</t>
  </si>
  <si>
    <t>LCL</t>
  </si>
  <si>
    <t>Inerpretation:</t>
  </si>
  <si>
    <t>The process seems to be under our control as the average failure rate is below the LCL</t>
  </si>
  <si>
    <t>Q12:</t>
  </si>
  <si>
    <t>Site</t>
  </si>
  <si>
    <t>D1</t>
  </si>
  <si>
    <t>D2</t>
  </si>
  <si>
    <t>x coordinate</t>
  </si>
  <si>
    <t>y coordinate</t>
  </si>
  <si>
    <t>D3</t>
  </si>
  <si>
    <t>D4</t>
  </si>
  <si>
    <t>D5</t>
  </si>
  <si>
    <t>D6</t>
  </si>
  <si>
    <t>Cases (v)</t>
  </si>
  <si>
    <t>Headquarter's y coordinate = ((y1*v1)+(y2*v2)………..+(y6*v6))/(v1+v2+v3……+v6)</t>
  </si>
  <si>
    <t>Headquarter's Coordinates:</t>
  </si>
  <si>
    <t>Headquarter's x coordinate = ((x1*v1)+(x2*v2)………..+(x6*v6))/(v1+v2+v3……+v6)</t>
  </si>
  <si>
    <t>x*v</t>
  </si>
  <si>
    <t>y*v</t>
  </si>
  <si>
    <t xml:space="preserve">X Coordinate </t>
  </si>
  <si>
    <t>Y Coordinate</t>
  </si>
  <si>
    <t>Schedule:</t>
  </si>
  <si>
    <t>Headquarter</t>
  </si>
  <si>
    <t>Sketch Under Center of Gravity Technique</t>
  </si>
  <si>
    <t>Sources:</t>
  </si>
  <si>
    <t>https://www.shmula.com/distribution-center-location-optimizing-your-logistics-network/9312/</t>
  </si>
  <si>
    <t>https://www.slideshare.net/prinkuk1/p-chart-cchart</t>
  </si>
  <si>
    <t>https://studylib.net/doc/5628774/2.-shortest-operating-time</t>
  </si>
  <si>
    <t>https://slidebazaar.com/items/products-tree-diagram-template-powerpoint-keynote/</t>
  </si>
  <si>
    <t>https://www.statisticshowto.datasciencecentral.com/probability-and-statistics/regression-analysis/find-a-linear-regression-equation/</t>
  </si>
  <si>
    <t>https://web.mit.edu/2.810/www/files/readings/King_SafetyStock.pdf</t>
  </si>
  <si>
    <t>https://www.accountingtools.com/articles/what-is-a-reorder-point.html</t>
  </si>
  <si>
    <t>https://www.investopedia.com › terms › economicorderquantity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</si>
</sst>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9" formatCode="0.0"/>
    <numFmt numFmtId="173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Agency FB"/>
      <family val="2"/>
    </font>
    <font>
      <b/>
      <sz val="11"/>
      <color theme="1"/>
      <name val="Agency FB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4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8" xfId="0" applyFont="1" applyFill="1" applyBorder="1"/>
    <xf numFmtId="0" fontId="2" fillId="4" borderId="8" xfId="0" applyFont="1" applyFill="1" applyBorder="1"/>
    <xf numFmtId="1" fontId="2" fillId="4" borderId="9" xfId="0" applyNumberFormat="1" applyFont="1" applyFill="1" applyBorder="1"/>
    <xf numFmtId="0" fontId="0" fillId="0" borderId="0" xfId="0" applyBorder="1"/>
    <xf numFmtId="0" fontId="0" fillId="4" borderId="5" xfId="0" applyFill="1" applyBorder="1"/>
    <xf numFmtId="0" fontId="0" fillId="4" borderId="7" xfId="0" applyFill="1" applyBorder="1"/>
    <xf numFmtId="0" fontId="0" fillId="5" borderId="2" xfId="0" applyFill="1" applyBorder="1"/>
    <xf numFmtId="0" fontId="0" fillId="5" borderId="10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11" xfId="0" applyFill="1" applyBorder="1"/>
    <xf numFmtId="0" fontId="0" fillId="5" borderId="7" xfId="0" applyFill="1" applyBorder="1"/>
    <xf numFmtId="0" fontId="0" fillId="3" borderId="2" xfId="0" applyFill="1" applyBorder="1"/>
    <xf numFmtId="0" fontId="0" fillId="3" borderId="10" xfId="0" applyFill="1" applyBorder="1"/>
    <xf numFmtId="0" fontId="0" fillId="3" borderId="0" xfId="0" applyFill="1" applyBorder="1"/>
    <xf numFmtId="1" fontId="0" fillId="3" borderId="0" xfId="0" applyNumberFormat="1" applyFill="1" applyBorder="1"/>
    <xf numFmtId="1" fontId="0" fillId="3" borderId="5" xfId="0" applyNumberFormat="1" applyFill="1" applyBorder="1"/>
    <xf numFmtId="0" fontId="2" fillId="4" borderId="8" xfId="0" applyFont="1" applyFill="1" applyBorder="1" applyAlignment="1">
      <alignment wrapText="1"/>
    </xf>
    <xf numFmtId="0" fontId="2" fillId="4" borderId="12" xfId="0" applyFont="1" applyFill="1" applyBorder="1"/>
    <xf numFmtId="0" fontId="2" fillId="4" borderId="9" xfId="0" applyFont="1" applyFill="1" applyBorder="1"/>
    <xf numFmtId="173" fontId="2" fillId="3" borderId="12" xfId="1" applyNumberFormat="1" applyFont="1" applyFill="1" applyBorder="1"/>
    <xf numFmtId="173" fontId="2" fillId="3" borderId="9" xfId="1" applyNumberFormat="1" applyFont="1" applyFill="1" applyBorder="1"/>
    <xf numFmtId="9" fontId="0" fillId="3" borderId="0" xfId="0" applyNumberFormat="1" applyFill="1" applyBorder="1"/>
    <xf numFmtId="2" fontId="0" fillId="3" borderId="0" xfId="0" applyNumberFormat="1" applyFill="1" applyBorder="1"/>
    <xf numFmtId="1" fontId="2" fillId="4" borderId="12" xfId="0" applyNumberFormat="1" applyFont="1" applyFill="1" applyBorder="1"/>
    <xf numFmtId="0" fontId="2" fillId="2" borderId="0" xfId="0" applyFont="1" applyFill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1" xfId="0" applyFill="1" applyBorder="1"/>
    <xf numFmtId="169" fontId="0" fillId="3" borderId="0" xfId="0" applyNumberFormat="1" applyFill="1" applyBorder="1"/>
    <xf numFmtId="0" fontId="3" fillId="3" borderId="1" xfId="0" applyFont="1" applyFill="1" applyBorder="1" applyAlignment="1">
      <alignment horizontal="center"/>
    </xf>
    <xf numFmtId="1" fontId="0" fillId="3" borderId="1" xfId="0" applyNumberForma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/>
    <xf numFmtId="1" fontId="2" fillId="4" borderId="1" xfId="0" applyNumberFormat="1" applyFont="1" applyFill="1" applyBorder="1"/>
    <xf numFmtId="0" fontId="8" fillId="0" borderId="0" xfId="3"/>
    <xf numFmtId="0" fontId="8" fillId="0" borderId="0" xfId="3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vertical="center"/>
    </xf>
    <xf numFmtId="0" fontId="9" fillId="5" borderId="1" xfId="0" applyFont="1" applyFill="1" applyBorder="1"/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/>
    <xf numFmtId="0" fontId="2" fillId="4" borderId="1" xfId="0" applyFont="1" applyFill="1" applyBorder="1" applyAlignment="1">
      <alignment wrapText="1"/>
    </xf>
    <xf numFmtId="0" fontId="0" fillId="5" borderId="0" xfId="0" applyFill="1"/>
    <xf numFmtId="0" fontId="7" fillId="0" borderId="0" xfId="0" applyFont="1"/>
    <xf numFmtId="10" fontId="0" fillId="2" borderId="1" xfId="2" applyNumberFormat="1" applyFont="1" applyFill="1" applyBorder="1"/>
    <xf numFmtId="10" fontId="2" fillId="4" borderId="1" xfId="2" applyNumberFormat="1" applyFont="1" applyFill="1" applyBorder="1"/>
    <xf numFmtId="10" fontId="0" fillId="5" borderId="1" xfId="0" applyNumberFormat="1" applyFill="1" applyBorder="1"/>
    <xf numFmtId="0" fontId="2" fillId="5" borderId="1" xfId="0" applyFont="1" applyFill="1" applyBorder="1" applyAlignment="1">
      <alignment horizontal="center"/>
    </xf>
    <xf numFmtId="0" fontId="2" fillId="2" borderId="1" xfId="0" applyNumberFormat="1" applyFont="1" applyFill="1" applyBorder="1"/>
    <xf numFmtId="0" fontId="2" fillId="5" borderId="1" xfId="0" applyNumberFormat="1" applyFont="1" applyFill="1" applyBorder="1"/>
    <xf numFmtId="0" fontId="0" fillId="5" borderId="0" xfId="0" applyFill="1" applyBorder="1" applyAlignment="1">
      <alignment horizontal="center"/>
    </xf>
    <xf numFmtId="0" fontId="4" fillId="5" borderId="13" xfId="0" applyFont="1" applyFill="1" applyBorder="1" applyAlignment="1">
      <alignment horizont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0" fillId="5" borderId="6" xfId="0" applyFill="1" applyBorder="1"/>
    <xf numFmtId="0" fontId="3" fillId="5" borderId="16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Demand Curve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'Q4'!$B$49:$B$56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7th</c:v>
                </c:pt>
                <c:pt idx="7">
                  <c:v>8th</c:v>
                </c:pt>
              </c:strCache>
            </c:strRef>
          </c:xVal>
          <c:yVal>
            <c:numRef>
              <c:f>'Q4'!$D$49:$D$56</c:f>
              <c:numCache>
                <c:formatCode>General</c:formatCode>
                <c:ptCount val="8"/>
                <c:pt idx="0">
                  <c:v>472</c:v>
                </c:pt>
                <c:pt idx="1">
                  <c:v>415</c:v>
                </c:pt>
                <c:pt idx="2">
                  <c:v>389</c:v>
                </c:pt>
                <c:pt idx="3">
                  <c:v>341</c:v>
                </c:pt>
                <c:pt idx="4">
                  <c:v>312</c:v>
                </c:pt>
                <c:pt idx="5">
                  <c:v>345</c:v>
                </c:pt>
                <c:pt idx="6" formatCode="0">
                  <c:v>279.60000000000002</c:v>
                </c:pt>
                <c:pt idx="7" formatCode="0">
                  <c:v>251.25714285714287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309664"/>
        <c:axId val="248309272"/>
      </c:scatterChart>
      <c:valAx>
        <c:axId val="248309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309272"/>
        <c:crosses val="autoZero"/>
        <c:crossBetween val="midCat"/>
      </c:valAx>
      <c:valAx>
        <c:axId val="24830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309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Sketch Showing Headquarter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'Q12'!$C$30</c:f>
              <c:strCache>
                <c:ptCount val="1"/>
                <c:pt idx="0">
                  <c:v>y coordinate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solidFill>
                <a:sysClr val="windowText" lastClr="000000">
                  <a:lumMod val="65000"/>
                  <a:lumOff val="35000"/>
                </a:sys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15000"/>
                        <a:lumOff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xVal>
            <c:numRef>
              <c:f>'Q12'!$B$31:$B$37</c:f>
              <c:numCache>
                <c:formatCode>General</c:formatCode>
                <c:ptCount val="7"/>
                <c:pt idx="0">
                  <c:v>19</c:v>
                </c:pt>
                <c:pt idx="1">
                  <c:v>51</c:v>
                </c:pt>
                <c:pt idx="2">
                  <c:v>63</c:v>
                </c:pt>
                <c:pt idx="3">
                  <c:v>33</c:v>
                </c:pt>
                <c:pt idx="4">
                  <c:v>38</c:v>
                </c:pt>
                <c:pt idx="5">
                  <c:v>75</c:v>
                </c:pt>
                <c:pt idx="6" formatCode="0">
                  <c:v>44.872053872053876</c:v>
                </c:pt>
              </c:numCache>
            </c:numRef>
          </c:xVal>
          <c:yVal>
            <c:numRef>
              <c:f>'Q12'!$C$31:$C$37</c:f>
              <c:numCache>
                <c:formatCode>General</c:formatCode>
                <c:ptCount val="7"/>
                <c:pt idx="0">
                  <c:v>51</c:v>
                </c:pt>
                <c:pt idx="1">
                  <c:v>79</c:v>
                </c:pt>
                <c:pt idx="2">
                  <c:v>17</c:v>
                </c:pt>
                <c:pt idx="3">
                  <c:v>47</c:v>
                </c:pt>
                <c:pt idx="4">
                  <c:v>11</c:v>
                </c:pt>
                <c:pt idx="5">
                  <c:v>37</c:v>
                </c:pt>
                <c:pt idx="6" formatCode="0">
                  <c:v>39.299663299663301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028376"/>
        <c:axId val="344027984"/>
      </c:scatterChart>
      <c:valAx>
        <c:axId val="344028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027984"/>
        <c:crosses val="autoZero"/>
        <c:crossBetween val="midCat"/>
      </c:valAx>
      <c:valAx>
        <c:axId val="34402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028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5</xdr:row>
      <xdr:rowOff>114300</xdr:rowOff>
    </xdr:to>
    <xdr:sp macro="" textlink="">
      <xdr:nvSpPr>
        <xdr:cNvPr id="1026" name="AutoShape 2" descr="Image result for economic order quantity formula"/>
        <xdr:cNvSpPr>
          <a:spLocks noChangeAspect="1" noChangeArrowheads="1"/>
        </xdr:cNvSpPr>
      </xdr:nvSpPr>
      <xdr:spPr bwMode="auto">
        <a:xfrm>
          <a:off x="304800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5</xdr:row>
      <xdr:rowOff>114300</xdr:rowOff>
    </xdr:to>
    <xdr:sp macro="" textlink="">
      <xdr:nvSpPr>
        <xdr:cNvPr id="1027" name="AutoShape 3" descr="Image result for economic order quantity formula"/>
        <xdr:cNvSpPr>
          <a:spLocks noChangeAspect="1" noChangeArrowheads="1"/>
        </xdr:cNvSpPr>
      </xdr:nvSpPr>
      <xdr:spPr bwMode="auto">
        <a:xfrm>
          <a:off x="304800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85725</xdr:rowOff>
    </xdr:from>
    <xdr:to>
      <xdr:col>2</xdr:col>
      <xdr:colOff>542925</xdr:colOff>
      <xdr:row>26</xdr:row>
      <xdr:rowOff>57150</xdr:rowOff>
    </xdr:to>
    <xdr:pic>
      <xdr:nvPicPr>
        <xdr:cNvPr id="2" name="Picture 1" descr="find a linear regression equat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218122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71437</xdr:rowOff>
    </xdr:from>
    <xdr:to>
      <xdr:col>3</xdr:col>
      <xdr:colOff>1000125</xdr:colOff>
      <xdr:row>72</xdr:row>
      <xdr:rowOff>147637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16</xdr:row>
      <xdr:rowOff>0</xdr:rowOff>
    </xdr:from>
    <xdr:to>
      <xdr:col>7</xdr:col>
      <xdr:colOff>381000</xdr:colOff>
      <xdr:row>18</xdr:row>
      <xdr:rowOff>9525</xdr:rowOff>
    </xdr:to>
    <xdr:cxnSp macro="">
      <xdr:nvCxnSpPr>
        <xdr:cNvPr id="3" name="Straight Connector 2"/>
        <xdr:cNvCxnSpPr/>
      </xdr:nvCxnSpPr>
      <xdr:spPr>
        <a:xfrm>
          <a:off x="5257800" y="2952750"/>
          <a:ext cx="0" cy="3905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381000</xdr:colOff>
      <xdr:row>20</xdr:row>
      <xdr:rowOff>0</xdr:rowOff>
    </xdr:from>
    <xdr:to>
      <xdr:col>7</xdr:col>
      <xdr:colOff>381000</xdr:colOff>
      <xdr:row>21</xdr:row>
      <xdr:rowOff>9525</xdr:rowOff>
    </xdr:to>
    <xdr:cxnSp macro="">
      <xdr:nvCxnSpPr>
        <xdr:cNvPr id="7" name="Straight Connector 6"/>
        <xdr:cNvCxnSpPr/>
      </xdr:nvCxnSpPr>
      <xdr:spPr>
        <a:xfrm>
          <a:off x="5257800" y="3714750"/>
          <a:ext cx="0" cy="2000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21</xdr:row>
      <xdr:rowOff>0</xdr:rowOff>
    </xdr:from>
    <xdr:to>
      <xdr:col>8</xdr:col>
      <xdr:colOff>304800</xdr:colOff>
      <xdr:row>22</xdr:row>
      <xdr:rowOff>9525</xdr:rowOff>
    </xdr:to>
    <xdr:cxnSp macro="">
      <xdr:nvCxnSpPr>
        <xdr:cNvPr id="8" name="Straight Connector 7"/>
        <xdr:cNvCxnSpPr/>
      </xdr:nvCxnSpPr>
      <xdr:spPr>
        <a:xfrm>
          <a:off x="5934075" y="3905250"/>
          <a:ext cx="0" cy="2000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20</xdr:row>
      <xdr:rowOff>180975</xdr:rowOff>
    </xdr:from>
    <xdr:to>
      <xdr:col>10</xdr:col>
      <xdr:colOff>314325</xdr:colOff>
      <xdr:row>22</xdr:row>
      <xdr:rowOff>0</xdr:rowOff>
    </xdr:to>
    <xdr:cxnSp macro="">
      <xdr:nvCxnSpPr>
        <xdr:cNvPr id="9" name="Straight Connector 8"/>
        <xdr:cNvCxnSpPr/>
      </xdr:nvCxnSpPr>
      <xdr:spPr>
        <a:xfrm>
          <a:off x="7162800" y="3895725"/>
          <a:ext cx="0" cy="2000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295275</xdr:colOff>
      <xdr:row>20</xdr:row>
      <xdr:rowOff>0</xdr:rowOff>
    </xdr:from>
    <xdr:to>
      <xdr:col>12</xdr:col>
      <xdr:colOff>295275</xdr:colOff>
      <xdr:row>22</xdr:row>
      <xdr:rowOff>9525</xdr:rowOff>
    </xdr:to>
    <xdr:cxnSp macro="">
      <xdr:nvCxnSpPr>
        <xdr:cNvPr id="10" name="Straight Connector 9"/>
        <xdr:cNvCxnSpPr/>
      </xdr:nvCxnSpPr>
      <xdr:spPr>
        <a:xfrm>
          <a:off x="8362950" y="3714750"/>
          <a:ext cx="0" cy="3905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314325</xdr:colOff>
      <xdr:row>21</xdr:row>
      <xdr:rowOff>0</xdr:rowOff>
    </xdr:from>
    <xdr:to>
      <xdr:col>14</xdr:col>
      <xdr:colOff>314325</xdr:colOff>
      <xdr:row>22</xdr:row>
      <xdr:rowOff>9525</xdr:rowOff>
    </xdr:to>
    <xdr:cxnSp macro="">
      <xdr:nvCxnSpPr>
        <xdr:cNvPr id="14" name="Straight Connector 13"/>
        <xdr:cNvCxnSpPr/>
      </xdr:nvCxnSpPr>
      <xdr:spPr>
        <a:xfrm>
          <a:off x="9601200" y="3905250"/>
          <a:ext cx="0" cy="2000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21</xdr:row>
      <xdr:rowOff>9525</xdr:rowOff>
    </xdr:from>
    <xdr:to>
      <xdr:col>6</xdr:col>
      <xdr:colOff>295275</xdr:colOff>
      <xdr:row>22</xdr:row>
      <xdr:rowOff>19050</xdr:rowOff>
    </xdr:to>
    <xdr:cxnSp macro="">
      <xdr:nvCxnSpPr>
        <xdr:cNvPr id="15" name="Straight Connector 14"/>
        <xdr:cNvCxnSpPr/>
      </xdr:nvCxnSpPr>
      <xdr:spPr>
        <a:xfrm>
          <a:off x="4562475" y="3914775"/>
          <a:ext cx="0" cy="2000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20</xdr:row>
      <xdr:rowOff>180975</xdr:rowOff>
    </xdr:from>
    <xdr:to>
      <xdr:col>3</xdr:col>
      <xdr:colOff>304800</xdr:colOff>
      <xdr:row>22</xdr:row>
      <xdr:rowOff>0</xdr:rowOff>
    </xdr:to>
    <xdr:cxnSp macro="">
      <xdr:nvCxnSpPr>
        <xdr:cNvPr id="16" name="Straight Connector 15"/>
        <xdr:cNvCxnSpPr/>
      </xdr:nvCxnSpPr>
      <xdr:spPr>
        <a:xfrm>
          <a:off x="2743200" y="3895725"/>
          <a:ext cx="0" cy="2000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304800</xdr:colOff>
      <xdr:row>21</xdr:row>
      <xdr:rowOff>0</xdr:rowOff>
    </xdr:from>
    <xdr:to>
      <xdr:col>1</xdr:col>
      <xdr:colOff>304800</xdr:colOff>
      <xdr:row>22</xdr:row>
      <xdr:rowOff>9525</xdr:rowOff>
    </xdr:to>
    <xdr:cxnSp macro="">
      <xdr:nvCxnSpPr>
        <xdr:cNvPr id="17" name="Straight Connector 16"/>
        <xdr:cNvCxnSpPr/>
      </xdr:nvCxnSpPr>
      <xdr:spPr>
        <a:xfrm>
          <a:off x="1524000" y="3905250"/>
          <a:ext cx="0" cy="2000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20</xdr:row>
      <xdr:rowOff>0</xdr:rowOff>
    </xdr:from>
    <xdr:to>
      <xdr:col>2</xdr:col>
      <xdr:colOff>304800</xdr:colOff>
      <xdr:row>21</xdr:row>
      <xdr:rowOff>9525</xdr:rowOff>
    </xdr:to>
    <xdr:cxnSp macro="">
      <xdr:nvCxnSpPr>
        <xdr:cNvPr id="18" name="Straight Connector 17"/>
        <xdr:cNvCxnSpPr/>
      </xdr:nvCxnSpPr>
      <xdr:spPr>
        <a:xfrm>
          <a:off x="2133600" y="3714750"/>
          <a:ext cx="0" cy="2000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16</xdr:row>
      <xdr:rowOff>180975</xdr:rowOff>
    </xdr:from>
    <xdr:to>
      <xdr:col>2</xdr:col>
      <xdr:colOff>314325</xdr:colOff>
      <xdr:row>18</xdr:row>
      <xdr:rowOff>0</xdr:rowOff>
    </xdr:to>
    <xdr:cxnSp macro="">
      <xdr:nvCxnSpPr>
        <xdr:cNvPr id="19" name="Straight Connector 18"/>
        <xdr:cNvCxnSpPr/>
      </xdr:nvCxnSpPr>
      <xdr:spPr>
        <a:xfrm>
          <a:off x="2143125" y="3133725"/>
          <a:ext cx="0" cy="2000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16</xdr:row>
      <xdr:rowOff>180975</xdr:rowOff>
    </xdr:from>
    <xdr:to>
      <xdr:col>12</xdr:col>
      <xdr:colOff>304800</xdr:colOff>
      <xdr:row>18</xdr:row>
      <xdr:rowOff>0</xdr:rowOff>
    </xdr:to>
    <xdr:cxnSp macro="">
      <xdr:nvCxnSpPr>
        <xdr:cNvPr id="20" name="Straight Connector 19"/>
        <xdr:cNvCxnSpPr/>
      </xdr:nvCxnSpPr>
      <xdr:spPr>
        <a:xfrm>
          <a:off x="8372475" y="3133725"/>
          <a:ext cx="0" cy="2000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314326</xdr:colOff>
      <xdr:row>17</xdr:row>
      <xdr:rowOff>0</xdr:rowOff>
    </xdr:from>
    <xdr:to>
      <xdr:col>12</xdr:col>
      <xdr:colOff>304800</xdr:colOff>
      <xdr:row>17</xdr:row>
      <xdr:rowOff>0</xdr:rowOff>
    </xdr:to>
    <xdr:cxnSp macro="">
      <xdr:nvCxnSpPr>
        <xdr:cNvPr id="21" name="Straight Connector 20"/>
        <xdr:cNvCxnSpPr/>
      </xdr:nvCxnSpPr>
      <xdr:spPr>
        <a:xfrm flipH="1">
          <a:off x="2143126" y="3143250"/>
          <a:ext cx="6229349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304802</xdr:colOff>
      <xdr:row>21</xdr:row>
      <xdr:rowOff>0</xdr:rowOff>
    </xdr:from>
    <xdr:to>
      <xdr:col>3</xdr:col>
      <xdr:colOff>314325</xdr:colOff>
      <xdr:row>21</xdr:row>
      <xdr:rowOff>9526</xdr:rowOff>
    </xdr:to>
    <xdr:cxnSp macro="">
      <xdr:nvCxnSpPr>
        <xdr:cNvPr id="24" name="Straight Connector 23"/>
        <xdr:cNvCxnSpPr/>
      </xdr:nvCxnSpPr>
      <xdr:spPr>
        <a:xfrm flipH="1">
          <a:off x="1524002" y="3905250"/>
          <a:ext cx="1228723" cy="952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276227</xdr:colOff>
      <xdr:row>21</xdr:row>
      <xdr:rowOff>19050</xdr:rowOff>
    </xdr:from>
    <xdr:to>
      <xdr:col>8</xdr:col>
      <xdr:colOff>314325</xdr:colOff>
      <xdr:row>21</xdr:row>
      <xdr:rowOff>19051</xdr:rowOff>
    </xdr:to>
    <xdr:cxnSp macro="">
      <xdr:nvCxnSpPr>
        <xdr:cNvPr id="26" name="Straight Connector 25"/>
        <xdr:cNvCxnSpPr/>
      </xdr:nvCxnSpPr>
      <xdr:spPr>
        <a:xfrm flipH="1">
          <a:off x="4543427" y="3924300"/>
          <a:ext cx="1400173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314328</xdr:colOff>
      <xdr:row>21</xdr:row>
      <xdr:rowOff>1</xdr:rowOff>
    </xdr:from>
    <xdr:to>
      <xdr:col>14</xdr:col>
      <xdr:colOff>304800</xdr:colOff>
      <xdr:row>21</xdr:row>
      <xdr:rowOff>9525</xdr:rowOff>
    </xdr:to>
    <xdr:cxnSp macro="">
      <xdr:nvCxnSpPr>
        <xdr:cNvPr id="29" name="Straight Connector 28"/>
        <xdr:cNvCxnSpPr/>
      </xdr:nvCxnSpPr>
      <xdr:spPr>
        <a:xfrm flipH="1" flipV="1">
          <a:off x="7162803" y="3905251"/>
          <a:ext cx="2428872" cy="9524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24</xdr:row>
      <xdr:rowOff>90487</xdr:rowOff>
    </xdr:from>
    <xdr:to>
      <xdr:col>11</xdr:col>
      <xdr:colOff>142875</xdr:colOff>
      <xdr:row>38</xdr:row>
      <xdr:rowOff>166687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vestopedia.com/terms/e/economicorderquantity.asp" TargetMode="External"/><Relationship Id="rId2" Type="http://schemas.openxmlformats.org/officeDocument/2006/relationships/hyperlink" Target="https://www.accountingtools.com/articles/what-is-a-reorder-point.html" TargetMode="External"/><Relationship Id="rId1" Type="http://schemas.openxmlformats.org/officeDocument/2006/relationships/hyperlink" Target="https://web.mit.edu/2.810/www/files/readings/King_SafetyStock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statisticshowto.datasciencecentral.com/probability-and-statistics/regression-analysis/find-a-linear-regression-equatio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slidebazaar.com/items/products-tree-diagram-template-powerpoint-keynot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studylib.net/doc/5628774/2.-shortest-operating-tim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lideshare.net/prinkuk1/p-chart-cchar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shmula.com/distribution-center-location-optimizing-your-logistics-network/931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32" workbookViewId="0">
      <selection activeCell="F45" sqref="F45"/>
    </sheetView>
  </sheetViews>
  <sheetFormatPr defaultRowHeight="15" x14ac:dyDescent="0.25"/>
  <cols>
    <col min="1" max="1" width="37.7109375" customWidth="1"/>
    <col min="2" max="2" width="10.5703125" bestFit="1" customWidth="1"/>
    <col min="3" max="3" width="12.42578125" customWidth="1"/>
  </cols>
  <sheetData>
    <row r="1" spans="1:2" ht="18.75" x14ac:dyDescent="0.3">
      <c r="A1" s="2" t="s">
        <v>22</v>
      </c>
    </row>
    <row r="2" spans="1:2" x14ac:dyDescent="0.25">
      <c r="A2" s="3" t="s">
        <v>0</v>
      </c>
      <c r="B2" s="4"/>
    </row>
    <row r="3" spans="1:2" x14ac:dyDescent="0.25">
      <c r="A3" s="5" t="s">
        <v>1</v>
      </c>
      <c r="B3" s="6">
        <v>1550</v>
      </c>
    </row>
    <row r="4" spans="1:2" x14ac:dyDescent="0.25">
      <c r="A4" s="5" t="s">
        <v>2</v>
      </c>
      <c r="B4" s="6">
        <v>25</v>
      </c>
    </row>
    <row r="5" spans="1:2" x14ac:dyDescent="0.25">
      <c r="A5" s="5" t="s">
        <v>3</v>
      </c>
      <c r="B5" s="6">
        <v>2</v>
      </c>
    </row>
    <row r="6" spans="1:2" x14ac:dyDescent="0.25">
      <c r="A6" s="7" t="s">
        <v>4</v>
      </c>
      <c r="B6" s="8">
        <v>45</v>
      </c>
    </row>
    <row r="8" spans="1:2" x14ac:dyDescent="0.25">
      <c r="A8" s="9" t="s">
        <v>5</v>
      </c>
      <c r="B8" s="10"/>
    </row>
    <row r="9" spans="1:2" x14ac:dyDescent="0.25">
      <c r="A9" s="11" t="s">
        <v>6</v>
      </c>
      <c r="B9" s="12"/>
    </row>
    <row r="10" spans="1:2" x14ac:dyDescent="0.25">
      <c r="A10" s="11" t="s">
        <v>7</v>
      </c>
      <c r="B10" s="12"/>
    </row>
    <row r="11" spans="1:2" x14ac:dyDescent="0.25">
      <c r="A11" s="11" t="s">
        <v>8</v>
      </c>
      <c r="B11" s="12">
        <f>B3</f>
        <v>1550</v>
      </c>
    </row>
    <row r="12" spans="1:2" x14ac:dyDescent="0.25">
      <c r="A12" s="11" t="s">
        <v>10</v>
      </c>
      <c r="B12" s="12">
        <f>B6</f>
        <v>45</v>
      </c>
    </row>
    <row r="13" spans="1:2" x14ac:dyDescent="0.25">
      <c r="A13" s="11" t="s">
        <v>9</v>
      </c>
      <c r="B13" s="12">
        <f>B5</f>
        <v>2</v>
      </c>
    </row>
    <row r="14" spans="1:2" x14ac:dyDescent="0.25">
      <c r="A14" s="11"/>
      <c r="B14" s="12"/>
    </row>
    <row r="15" spans="1:2" x14ac:dyDescent="0.25">
      <c r="A15" s="14" t="s">
        <v>11</v>
      </c>
      <c r="B15" s="15">
        <f>((2*B11*B12)/B13)^(1/2)</f>
        <v>264.10225292488514</v>
      </c>
    </row>
    <row r="17" spans="1:3" x14ac:dyDescent="0.25">
      <c r="A17" s="9" t="s">
        <v>23</v>
      </c>
      <c r="B17" s="28"/>
      <c r="C17" s="10"/>
    </row>
    <row r="18" spans="1:3" x14ac:dyDescent="0.25">
      <c r="A18" s="11" t="s">
        <v>15</v>
      </c>
      <c r="B18" s="29">
        <v>450</v>
      </c>
      <c r="C18" s="12"/>
    </row>
    <row r="19" spans="1:3" x14ac:dyDescent="0.25">
      <c r="A19" s="11" t="s">
        <v>17</v>
      </c>
      <c r="B19" s="29">
        <f>45-21</f>
        <v>24</v>
      </c>
      <c r="C19" s="12"/>
    </row>
    <row r="20" spans="1:3" x14ac:dyDescent="0.25">
      <c r="A20" s="11"/>
      <c r="B20" s="29" t="s">
        <v>13</v>
      </c>
      <c r="C20" s="12" t="s">
        <v>14</v>
      </c>
    </row>
    <row r="21" spans="1:3" x14ac:dyDescent="0.25">
      <c r="A21" s="11" t="s">
        <v>12</v>
      </c>
      <c r="B21" s="30">
        <v>6</v>
      </c>
      <c r="C21" s="31">
        <v>4</v>
      </c>
    </row>
    <row r="22" spans="1:3" x14ac:dyDescent="0.25">
      <c r="A22" s="11" t="s">
        <v>16</v>
      </c>
      <c r="B22" s="30">
        <f>B21*B6</f>
        <v>270</v>
      </c>
      <c r="C22" s="31">
        <f>C21*B19</f>
        <v>96</v>
      </c>
    </row>
    <row r="23" spans="1:3" x14ac:dyDescent="0.25">
      <c r="A23" s="11" t="s">
        <v>18</v>
      </c>
      <c r="B23" s="30">
        <f>B21*B15</f>
        <v>1584.6135175493109</v>
      </c>
      <c r="C23" s="12">
        <f>C21*B18</f>
        <v>1800</v>
      </c>
    </row>
    <row r="24" spans="1:3" x14ac:dyDescent="0.25">
      <c r="A24" s="11" t="s">
        <v>19</v>
      </c>
      <c r="B24" s="30">
        <f>B23*$B$5</f>
        <v>3169.2270350986219</v>
      </c>
      <c r="C24" s="31">
        <f>C23*$B$5</f>
        <v>3600</v>
      </c>
    </row>
    <row r="25" spans="1:3" x14ac:dyDescent="0.25">
      <c r="A25" s="13" t="s">
        <v>20</v>
      </c>
      <c r="B25" s="35">
        <f>B22+B24</f>
        <v>3439.2270350986219</v>
      </c>
      <c r="C25" s="36">
        <f>C22+C24</f>
        <v>3696</v>
      </c>
    </row>
    <row r="26" spans="1:3" x14ac:dyDescent="0.25">
      <c r="A26" s="11"/>
      <c r="B26" s="30"/>
      <c r="C26" s="31"/>
    </row>
    <row r="27" spans="1:3" ht="60" x14ac:dyDescent="0.25">
      <c r="A27" s="32" t="s">
        <v>21</v>
      </c>
      <c r="B27" s="33"/>
      <c r="C27" s="34"/>
    </row>
    <row r="29" spans="1:3" x14ac:dyDescent="0.25">
      <c r="A29" s="9" t="s">
        <v>39</v>
      </c>
      <c r="B29" s="28"/>
      <c r="C29" s="10"/>
    </row>
    <row r="30" spans="1:3" x14ac:dyDescent="0.25">
      <c r="A30" s="11" t="s">
        <v>33</v>
      </c>
      <c r="B30" s="29">
        <v>224</v>
      </c>
      <c r="C30" s="12"/>
    </row>
    <row r="31" spans="1:3" x14ac:dyDescent="0.25">
      <c r="A31" s="11" t="s">
        <v>24</v>
      </c>
      <c r="B31" s="29">
        <v>5</v>
      </c>
      <c r="C31" s="12"/>
    </row>
    <row r="32" spans="1:3" x14ac:dyDescent="0.25">
      <c r="A32" s="11" t="s">
        <v>25</v>
      </c>
      <c r="B32" s="29">
        <v>4</v>
      </c>
      <c r="C32" s="12"/>
    </row>
    <row r="33" spans="1:3" x14ac:dyDescent="0.25">
      <c r="A33" s="11" t="s">
        <v>27</v>
      </c>
      <c r="B33" s="37">
        <v>0.95</v>
      </c>
      <c r="C33" s="12"/>
    </row>
    <row r="34" spans="1:3" x14ac:dyDescent="0.25">
      <c r="A34" s="11" t="s">
        <v>26</v>
      </c>
      <c r="B34" s="29">
        <v>1.64</v>
      </c>
      <c r="C34" s="12"/>
    </row>
    <row r="35" spans="1:3" x14ac:dyDescent="0.25">
      <c r="A35" s="11" t="s">
        <v>28</v>
      </c>
      <c r="B35" s="29"/>
      <c r="C35" s="12"/>
    </row>
    <row r="36" spans="1:3" x14ac:dyDescent="0.25">
      <c r="A36" s="11"/>
      <c r="B36" s="29"/>
      <c r="C36" s="12"/>
    </row>
    <row r="37" spans="1:3" x14ac:dyDescent="0.25">
      <c r="A37" s="11" t="s">
        <v>29</v>
      </c>
      <c r="B37" s="29"/>
      <c r="C37" s="12"/>
    </row>
    <row r="38" spans="1:3" x14ac:dyDescent="0.25">
      <c r="A38" s="11" t="s">
        <v>30</v>
      </c>
      <c r="B38" s="29"/>
      <c r="C38" s="12"/>
    </row>
    <row r="39" spans="1:3" x14ac:dyDescent="0.25">
      <c r="A39" s="11" t="s">
        <v>34</v>
      </c>
      <c r="B39" s="30"/>
      <c r="C39" s="12"/>
    </row>
    <row r="40" spans="1:3" x14ac:dyDescent="0.25">
      <c r="A40" s="11" t="s">
        <v>32</v>
      </c>
      <c r="B40" s="29">
        <f>B3</f>
        <v>1550</v>
      </c>
      <c r="C40" s="12"/>
    </row>
    <row r="41" spans="1:3" x14ac:dyDescent="0.25">
      <c r="A41" s="11" t="s">
        <v>33</v>
      </c>
      <c r="B41" s="29">
        <f>B30</f>
        <v>224</v>
      </c>
      <c r="C41" s="12"/>
    </row>
    <row r="42" spans="1:3" x14ac:dyDescent="0.25">
      <c r="A42" s="11" t="s">
        <v>31</v>
      </c>
      <c r="B42" s="38">
        <f>B40/B41</f>
        <v>6.9196428571428568</v>
      </c>
      <c r="C42" s="12"/>
    </row>
    <row r="43" spans="1:3" x14ac:dyDescent="0.25">
      <c r="A43" s="11"/>
      <c r="B43" s="29"/>
      <c r="C43" s="31"/>
    </row>
    <row r="44" spans="1:3" x14ac:dyDescent="0.25">
      <c r="A44" s="11" t="s">
        <v>35</v>
      </c>
      <c r="B44" s="29"/>
      <c r="C44" s="12"/>
    </row>
    <row r="45" spans="1:3" x14ac:dyDescent="0.25">
      <c r="A45" s="11" t="s">
        <v>36</v>
      </c>
      <c r="B45" s="29">
        <f>B34</f>
        <v>1.64</v>
      </c>
      <c r="C45" s="12"/>
    </row>
    <row r="46" spans="1:3" x14ac:dyDescent="0.25">
      <c r="A46" s="11" t="s">
        <v>37</v>
      </c>
      <c r="B46" s="29">
        <f>B32</f>
        <v>4</v>
      </c>
      <c r="C46" s="12"/>
    </row>
    <row r="47" spans="1:3" x14ac:dyDescent="0.25">
      <c r="A47" s="11" t="s">
        <v>38</v>
      </c>
      <c r="B47" s="29">
        <f>B45*B46</f>
        <v>6.56</v>
      </c>
      <c r="C47" s="12"/>
    </row>
    <row r="48" spans="1:3" x14ac:dyDescent="0.25">
      <c r="A48" s="11"/>
      <c r="B48" s="29"/>
      <c r="C48" s="12"/>
    </row>
    <row r="49" spans="1:3" x14ac:dyDescent="0.25">
      <c r="A49" s="14" t="s">
        <v>40</v>
      </c>
      <c r="B49" s="39">
        <f>(B42*B31)+B47</f>
        <v>41.158214285714287</v>
      </c>
      <c r="C49" s="34"/>
    </row>
    <row r="51" spans="1:3" x14ac:dyDescent="0.25">
      <c r="A51" s="29" t="s">
        <v>186</v>
      </c>
    </row>
    <row r="52" spans="1:3" x14ac:dyDescent="0.25">
      <c r="A52" s="55" t="s">
        <v>192</v>
      </c>
    </row>
    <row r="53" spans="1:3" x14ac:dyDescent="0.25">
      <c r="A53" s="55" t="s">
        <v>193</v>
      </c>
    </row>
    <row r="54" spans="1:3" ht="30" x14ac:dyDescent="0.25">
      <c r="A54" s="56" t="s">
        <v>194</v>
      </c>
    </row>
  </sheetData>
  <hyperlinks>
    <hyperlink ref="A52" r:id="rId1"/>
    <hyperlink ref="A53" r:id="rId2"/>
    <hyperlink ref="A54" r:id="rId3" display="https://www.investopedia.com/terms/e/economicorderquantity.asp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A76" sqref="A76"/>
    </sheetView>
  </sheetViews>
  <sheetFormatPr defaultRowHeight="15" x14ac:dyDescent="0.25"/>
  <cols>
    <col min="2" max="2" width="15.42578125" customWidth="1"/>
    <col min="3" max="3" width="29" bestFit="1" customWidth="1"/>
    <col min="4" max="4" width="22.42578125" customWidth="1"/>
  </cols>
  <sheetData>
    <row r="1" spans="1:6" ht="18.75" x14ac:dyDescent="0.3">
      <c r="A1" s="2" t="s">
        <v>41</v>
      </c>
    </row>
    <row r="2" spans="1:6" x14ac:dyDescent="0.25">
      <c r="A2" s="40" t="s">
        <v>0</v>
      </c>
      <c r="B2" s="41"/>
      <c r="C2" s="41"/>
    </row>
    <row r="3" spans="1:6" ht="15.75" x14ac:dyDescent="0.25">
      <c r="A3" s="42" t="s">
        <v>42</v>
      </c>
      <c r="B3" s="42"/>
      <c r="C3" s="42"/>
    </row>
    <row r="4" spans="1:6" x14ac:dyDescent="0.25">
      <c r="A4" s="52" t="s">
        <v>43</v>
      </c>
      <c r="B4" s="52" t="s">
        <v>44</v>
      </c>
      <c r="C4" s="52" t="s">
        <v>45</v>
      </c>
    </row>
    <row r="5" spans="1:6" x14ac:dyDescent="0.25">
      <c r="A5" s="43" t="s">
        <v>46</v>
      </c>
      <c r="B5" s="43">
        <v>2019</v>
      </c>
      <c r="C5" s="43">
        <v>472</v>
      </c>
    </row>
    <row r="6" spans="1:6" x14ac:dyDescent="0.25">
      <c r="A6" s="43" t="s">
        <v>47</v>
      </c>
      <c r="B6" s="43">
        <v>2019</v>
      </c>
      <c r="C6" s="43">
        <v>415</v>
      </c>
    </row>
    <row r="7" spans="1:6" x14ac:dyDescent="0.25">
      <c r="A7" s="43" t="s">
        <v>48</v>
      </c>
      <c r="B7" s="43">
        <v>2019</v>
      </c>
      <c r="C7" s="43">
        <v>389</v>
      </c>
    </row>
    <row r="8" spans="1:6" x14ac:dyDescent="0.25">
      <c r="A8" s="43" t="s">
        <v>49</v>
      </c>
      <c r="B8" s="43">
        <v>2019</v>
      </c>
      <c r="C8" s="43">
        <v>341</v>
      </c>
    </row>
    <row r="9" spans="1:6" x14ac:dyDescent="0.25">
      <c r="A9" s="43" t="s">
        <v>46</v>
      </c>
      <c r="B9" s="43">
        <v>2020</v>
      </c>
      <c r="C9" s="43">
        <v>312</v>
      </c>
    </row>
    <row r="10" spans="1:6" x14ac:dyDescent="0.25">
      <c r="A10" s="43" t="s">
        <v>47</v>
      </c>
      <c r="B10" s="43">
        <v>2020</v>
      </c>
      <c r="C10" s="43">
        <v>345</v>
      </c>
    </row>
    <row r="11" spans="1:6" x14ac:dyDescent="0.25">
      <c r="A11" s="43" t="s">
        <v>48</v>
      </c>
      <c r="B11" s="43">
        <v>2020</v>
      </c>
      <c r="C11" s="43" t="s">
        <v>50</v>
      </c>
    </row>
    <row r="12" spans="1:6" x14ac:dyDescent="0.25">
      <c r="A12" s="43" t="s">
        <v>49</v>
      </c>
      <c r="B12" s="43">
        <v>2020</v>
      </c>
      <c r="C12" s="43" t="s">
        <v>50</v>
      </c>
    </row>
    <row r="14" spans="1:6" x14ac:dyDescent="0.25">
      <c r="A14" s="9" t="s">
        <v>51</v>
      </c>
      <c r="B14" s="28"/>
      <c r="C14" s="28"/>
      <c r="D14" s="28"/>
      <c r="E14" s="28"/>
      <c r="F14" s="10"/>
    </row>
    <row r="15" spans="1:6" x14ac:dyDescent="0.25">
      <c r="A15" s="11" t="s">
        <v>70</v>
      </c>
      <c r="B15" s="29"/>
      <c r="C15" s="29"/>
      <c r="D15" s="29"/>
      <c r="E15" s="29"/>
      <c r="F15" s="12"/>
    </row>
    <row r="16" spans="1:6" x14ac:dyDescent="0.25">
      <c r="A16" s="11" t="s">
        <v>52</v>
      </c>
      <c r="B16" s="29"/>
      <c r="C16" s="29"/>
      <c r="D16" s="29"/>
      <c r="E16" s="29"/>
      <c r="F16" s="12"/>
    </row>
    <row r="17" spans="1:6" x14ac:dyDescent="0.25">
      <c r="A17" s="11" t="s">
        <v>53</v>
      </c>
      <c r="B17" s="29"/>
      <c r="C17" s="29"/>
      <c r="D17" s="29"/>
      <c r="E17" s="29"/>
      <c r="F17" s="12"/>
    </row>
    <row r="18" spans="1:6" x14ac:dyDescent="0.25">
      <c r="A18" s="11" t="s">
        <v>54</v>
      </c>
      <c r="B18" s="29"/>
      <c r="C18" s="29"/>
      <c r="D18" s="29"/>
      <c r="E18" s="29"/>
      <c r="F18" s="12"/>
    </row>
    <row r="19" spans="1:6" x14ac:dyDescent="0.25">
      <c r="A19" s="11" t="s">
        <v>55</v>
      </c>
      <c r="B19" s="29"/>
      <c r="C19" s="29"/>
      <c r="D19" s="29"/>
      <c r="E19" s="29"/>
      <c r="F19" s="12"/>
    </row>
    <row r="20" spans="1:6" x14ac:dyDescent="0.25">
      <c r="A20" s="11"/>
      <c r="B20" s="29"/>
      <c r="C20" s="29"/>
      <c r="D20" s="29"/>
      <c r="E20" s="29"/>
      <c r="F20" s="12"/>
    </row>
    <row r="21" spans="1:6" x14ac:dyDescent="0.25">
      <c r="A21" s="11" t="s">
        <v>56</v>
      </c>
      <c r="B21" s="29"/>
      <c r="C21" s="29"/>
      <c r="D21" s="29"/>
      <c r="E21" s="29"/>
      <c r="F21" s="12"/>
    </row>
    <row r="22" spans="1:6" x14ac:dyDescent="0.25">
      <c r="A22" s="11"/>
      <c r="B22" s="29"/>
      <c r="C22" s="29"/>
      <c r="D22" s="29"/>
      <c r="E22" s="29"/>
      <c r="F22" s="12"/>
    </row>
    <row r="23" spans="1:6" x14ac:dyDescent="0.25">
      <c r="A23" s="11"/>
      <c r="B23" s="29"/>
      <c r="C23" s="29"/>
      <c r="D23" s="29"/>
      <c r="E23" s="29"/>
      <c r="F23" s="12"/>
    </row>
    <row r="24" spans="1:6" x14ac:dyDescent="0.25">
      <c r="A24" s="11"/>
      <c r="B24" s="29"/>
      <c r="C24" s="29"/>
      <c r="D24" s="29"/>
      <c r="E24" s="29"/>
      <c r="F24" s="12"/>
    </row>
    <row r="25" spans="1:6" x14ac:dyDescent="0.25">
      <c r="A25" s="11"/>
      <c r="B25" s="29"/>
      <c r="C25" s="29"/>
      <c r="D25" s="29"/>
      <c r="E25" s="29"/>
      <c r="F25" s="12"/>
    </row>
    <row r="26" spans="1:6" x14ac:dyDescent="0.25">
      <c r="A26" s="11"/>
      <c r="B26" s="29"/>
      <c r="C26" s="29"/>
      <c r="D26" s="29"/>
      <c r="E26" s="29"/>
      <c r="F26" s="12"/>
    </row>
    <row r="27" spans="1:6" x14ac:dyDescent="0.25">
      <c r="A27" s="11"/>
      <c r="B27" s="29"/>
      <c r="C27" s="29"/>
      <c r="D27" s="29"/>
      <c r="E27" s="29"/>
      <c r="F27" s="12"/>
    </row>
    <row r="28" spans="1:6" x14ac:dyDescent="0.25">
      <c r="A28" s="11"/>
      <c r="B28" s="29"/>
      <c r="C28" s="29"/>
      <c r="D28" s="29"/>
      <c r="E28" s="29"/>
      <c r="F28" s="12"/>
    </row>
    <row r="29" spans="1:6" x14ac:dyDescent="0.25">
      <c r="A29" s="44" t="s">
        <v>57</v>
      </c>
      <c r="B29" s="44"/>
      <c r="C29" s="44"/>
      <c r="D29" s="44"/>
      <c r="E29" s="44"/>
      <c r="F29" s="44"/>
    </row>
    <row r="30" spans="1:6" x14ac:dyDescent="0.25">
      <c r="A30" s="44"/>
      <c r="B30" s="44"/>
      <c r="C30" s="44"/>
      <c r="D30" s="44"/>
      <c r="E30" s="44"/>
      <c r="F30" s="44"/>
    </row>
    <row r="31" spans="1:6" ht="18" x14ac:dyDescent="0.25">
      <c r="A31" s="45" t="s">
        <v>58</v>
      </c>
      <c r="B31" s="45" t="s">
        <v>59</v>
      </c>
      <c r="C31" s="45" t="s">
        <v>60</v>
      </c>
      <c r="D31" s="45" t="s">
        <v>61</v>
      </c>
      <c r="E31" s="45" t="s">
        <v>62</v>
      </c>
      <c r="F31" s="46" t="s">
        <v>63</v>
      </c>
    </row>
    <row r="32" spans="1:6" x14ac:dyDescent="0.25">
      <c r="A32" s="47">
        <v>1</v>
      </c>
      <c r="B32" s="47">
        <v>1</v>
      </c>
      <c r="C32" s="47">
        <f>C5</f>
        <v>472</v>
      </c>
      <c r="D32" s="47">
        <f>B32*C32</f>
        <v>472</v>
      </c>
      <c r="E32" s="47">
        <f>B32^2</f>
        <v>1</v>
      </c>
      <c r="F32" s="47">
        <f>C32^2</f>
        <v>222784</v>
      </c>
    </row>
    <row r="33" spans="1:6" x14ac:dyDescent="0.25">
      <c r="A33" s="47">
        <v>2</v>
      </c>
      <c r="B33" s="47">
        <v>2</v>
      </c>
      <c r="C33" s="47">
        <f t="shared" ref="C33:C37" si="0">C6</f>
        <v>415</v>
      </c>
      <c r="D33" s="47">
        <f t="shared" ref="D33:D37" si="1">B33*C33</f>
        <v>830</v>
      </c>
      <c r="E33" s="47">
        <f t="shared" ref="E33:E37" si="2">B33^2</f>
        <v>4</v>
      </c>
      <c r="F33" s="47">
        <f t="shared" ref="F33:F37" si="3">C33^2</f>
        <v>172225</v>
      </c>
    </row>
    <row r="34" spans="1:6" x14ac:dyDescent="0.25">
      <c r="A34" s="47">
        <v>3</v>
      </c>
      <c r="B34" s="47">
        <v>3</v>
      </c>
      <c r="C34" s="47">
        <f t="shared" si="0"/>
        <v>389</v>
      </c>
      <c r="D34" s="47">
        <f t="shared" si="1"/>
        <v>1167</v>
      </c>
      <c r="E34" s="47">
        <f t="shared" si="2"/>
        <v>9</v>
      </c>
      <c r="F34" s="47">
        <f t="shared" si="3"/>
        <v>151321</v>
      </c>
    </row>
    <row r="35" spans="1:6" x14ac:dyDescent="0.25">
      <c r="A35" s="47">
        <v>4</v>
      </c>
      <c r="B35" s="47">
        <v>4</v>
      </c>
      <c r="C35" s="47">
        <f t="shared" si="0"/>
        <v>341</v>
      </c>
      <c r="D35" s="47">
        <f t="shared" si="1"/>
        <v>1364</v>
      </c>
      <c r="E35" s="47">
        <f t="shared" si="2"/>
        <v>16</v>
      </c>
      <c r="F35" s="47">
        <f t="shared" si="3"/>
        <v>116281</v>
      </c>
    </row>
    <row r="36" spans="1:6" x14ac:dyDescent="0.25">
      <c r="A36" s="47">
        <v>5</v>
      </c>
      <c r="B36" s="47">
        <v>5</v>
      </c>
      <c r="C36" s="47">
        <f t="shared" si="0"/>
        <v>312</v>
      </c>
      <c r="D36" s="47">
        <f t="shared" si="1"/>
        <v>1560</v>
      </c>
      <c r="E36" s="47">
        <f t="shared" si="2"/>
        <v>25</v>
      </c>
      <c r="F36" s="47">
        <f t="shared" si="3"/>
        <v>97344</v>
      </c>
    </row>
    <row r="37" spans="1:6" x14ac:dyDescent="0.25">
      <c r="A37" s="47">
        <v>6</v>
      </c>
      <c r="B37" s="47">
        <v>6</v>
      </c>
      <c r="C37" s="47">
        <f t="shared" si="0"/>
        <v>345</v>
      </c>
      <c r="D37" s="47">
        <f t="shared" si="1"/>
        <v>2070</v>
      </c>
      <c r="E37" s="47">
        <f t="shared" si="2"/>
        <v>36</v>
      </c>
      <c r="F37" s="47">
        <f t="shared" si="3"/>
        <v>119025</v>
      </c>
    </row>
    <row r="38" spans="1:6" x14ac:dyDescent="0.25">
      <c r="A38" s="45" t="s">
        <v>64</v>
      </c>
      <c r="B38" s="47">
        <f>SUM(B32:B37)</f>
        <v>21</v>
      </c>
      <c r="C38" s="47">
        <f t="shared" ref="C38:F38" si="4">SUM(C32:C37)</f>
        <v>2274</v>
      </c>
      <c r="D38" s="47">
        <f t="shared" si="4"/>
        <v>7463</v>
      </c>
      <c r="E38" s="47">
        <f t="shared" si="4"/>
        <v>91</v>
      </c>
      <c r="F38" s="47">
        <f t="shared" si="4"/>
        <v>878980</v>
      </c>
    </row>
    <row r="39" spans="1:6" x14ac:dyDescent="0.25">
      <c r="A39" s="11"/>
      <c r="B39" s="29"/>
      <c r="C39" s="29"/>
      <c r="D39" s="29"/>
      <c r="E39" s="29"/>
      <c r="F39" s="12"/>
    </row>
    <row r="40" spans="1:6" x14ac:dyDescent="0.25">
      <c r="A40" s="11" t="s">
        <v>67</v>
      </c>
      <c r="B40" s="29"/>
      <c r="C40" s="29"/>
      <c r="D40" s="29"/>
      <c r="E40" s="29"/>
      <c r="F40" s="12"/>
    </row>
    <row r="41" spans="1:6" x14ac:dyDescent="0.25">
      <c r="A41" s="11" t="s">
        <v>65</v>
      </c>
      <c r="B41" s="30">
        <f>((C38*E38)-(B38*D38))/((6*E38)-(B38)^2)</f>
        <v>478.2</v>
      </c>
      <c r="C41" s="29"/>
      <c r="D41" s="29"/>
      <c r="E41" s="29"/>
      <c r="F41" s="12"/>
    </row>
    <row r="42" spans="1:6" x14ac:dyDescent="0.25">
      <c r="A42" s="11" t="s">
        <v>66</v>
      </c>
      <c r="B42" s="48">
        <f>((6*D38)-(B38*C38))/((6*E38)-(B38)^2)</f>
        <v>-28.342857142857142</v>
      </c>
      <c r="C42" s="29"/>
      <c r="D42" s="29"/>
      <c r="E42" s="29"/>
      <c r="F42" s="12"/>
    </row>
    <row r="43" spans="1:6" x14ac:dyDescent="0.25">
      <c r="A43" s="11" t="s">
        <v>68</v>
      </c>
      <c r="B43" s="29"/>
      <c r="C43" s="29"/>
      <c r="D43" s="29"/>
      <c r="E43" s="29"/>
      <c r="F43" s="12"/>
    </row>
    <row r="44" spans="1:6" x14ac:dyDescent="0.25">
      <c r="A44" s="14" t="s">
        <v>69</v>
      </c>
      <c r="B44" s="33"/>
      <c r="C44" s="33"/>
      <c r="D44" s="33"/>
      <c r="E44" s="33"/>
      <c r="F44" s="34"/>
    </row>
    <row r="46" spans="1:6" x14ac:dyDescent="0.25">
      <c r="A46" s="27" t="s">
        <v>71</v>
      </c>
      <c r="B46" s="28"/>
      <c r="C46" s="28"/>
      <c r="D46" s="28"/>
      <c r="E46" s="10"/>
    </row>
    <row r="47" spans="1:6" ht="15.75" x14ac:dyDescent="0.25">
      <c r="A47" s="49" t="s">
        <v>42</v>
      </c>
      <c r="B47" s="49"/>
      <c r="C47" s="49"/>
      <c r="D47" s="49"/>
      <c r="E47" s="12"/>
    </row>
    <row r="48" spans="1:6" x14ac:dyDescent="0.25">
      <c r="A48" s="45" t="s">
        <v>72</v>
      </c>
      <c r="B48" s="45" t="s">
        <v>43</v>
      </c>
      <c r="C48" s="45" t="s">
        <v>73</v>
      </c>
      <c r="D48" s="45" t="s">
        <v>81</v>
      </c>
      <c r="E48" s="12"/>
    </row>
    <row r="49" spans="1:5" x14ac:dyDescent="0.25">
      <c r="A49" s="47">
        <v>1</v>
      </c>
      <c r="B49" s="47" t="s">
        <v>74</v>
      </c>
      <c r="C49" s="50">
        <f>478+$B$42*A49</f>
        <v>449.65714285714284</v>
      </c>
      <c r="D49" s="47">
        <f>C5</f>
        <v>472</v>
      </c>
      <c r="E49" s="12"/>
    </row>
    <row r="50" spans="1:5" x14ac:dyDescent="0.25">
      <c r="A50" s="47">
        <v>2</v>
      </c>
      <c r="B50" s="47" t="s">
        <v>47</v>
      </c>
      <c r="C50" s="50">
        <f t="shared" ref="C50:C56" si="5">478+$B$42*A50</f>
        <v>421.31428571428569</v>
      </c>
      <c r="D50" s="47">
        <f t="shared" ref="D50:D56" si="6">C6</f>
        <v>415</v>
      </c>
      <c r="E50" s="12"/>
    </row>
    <row r="51" spans="1:5" x14ac:dyDescent="0.25">
      <c r="A51" s="47">
        <v>3</v>
      </c>
      <c r="B51" s="47" t="s">
        <v>75</v>
      </c>
      <c r="C51" s="50">
        <f t="shared" si="5"/>
        <v>392.97142857142859</v>
      </c>
      <c r="D51" s="47">
        <f t="shared" si="6"/>
        <v>389</v>
      </c>
      <c r="E51" s="12"/>
    </row>
    <row r="52" spans="1:5" x14ac:dyDescent="0.25">
      <c r="A52" s="47">
        <v>4</v>
      </c>
      <c r="B52" s="47" t="s">
        <v>76</v>
      </c>
      <c r="C52" s="50">
        <f t="shared" si="5"/>
        <v>364.62857142857143</v>
      </c>
      <c r="D52" s="47">
        <f t="shared" si="6"/>
        <v>341</v>
      </c>
      <c r="E52" s="12"/>
    </row>
    <row r="53" spans="1:5" x14ac:dyDescent="0.25">
      <c r="A53" s="47">
        <v>5</v>
      </c>
      <c r="B53" s="47" t="s">
        <v>77</v>
      </c>
      <c r="C53" s="50">
        <f t="shared" si="5"/>
        <v>336.28571428571428</v>
      </c>
      <c r="D53" s="47">
        <f t="shared" si="6"/>
        <v>312</v>
      </c>
      <c r="E53" s="12"/>
    </row>
    <row r="54" spans="1:5" x14ac:dyDescent="0.25">
      <c r="A54" s="47">
        <v>6</v>
      </c>
      <c r="B54" s="47" t="s">
        <v>78</v>
      </c>
      <c r="C54" s="50">
        <f t="shared" si="5"/>
        <v>307.94285714285718</v>
      </c>
      <c r="D54" s="47">
        <f>C10</f>
        <v>345</v>
      </c>
      <c r="E54" s="12"/>
    </row>
    <row r="55" spans="1:5" x14ac:dyDescent="0.25">
      <c r="A55" s="53">
        <v>7</v>
      </c>
      <c r="B55" s="53" t="s">
        <v>79</v>
      </c>
      <c r="C55" s="54">
        <f t="shared" si="5"/>
        <v>279.60000000000002</v>
      </c>
      <c r="D55" s="54">
        <f>C55</f>
        <v>279.60000000000002</v>
      </c>
      <c r="E55" s="17"/>
    </row>
    <row r="56" spans="1:5" x14ac:dyDescent="0.25">
      <c r="A56" s="53">
        <v>8</v>
      </c>
      <c r="B56" s="53" t="s">
        <v>80</v>
      </c>
      <c r="C56" s="54">
        <f t="shared" si="5"/>
        <v>251.25714285714287</v>
      </c>
      <c r="D56" s="54">
        <f>C56</f>
        <v>251.25714285714287</v>
      </c>
      <c r="E56" s="18"/>
    </row>
    <row r="58" spans="1:5" x14ac:dyDescent="0.25">
      <c r="A58" s="1" t="s">
        <v>82</v>
      </c>
    </row>
    <row r="75" spans="1:1" x14ac:dyDescent="0.25">
      <c r="A75" t="s">
        <v>186</v>
      </c>
    </row>
    <row r="76" spans="1:1" x14ac:dyDescent="0.25">
      <c r="A76" s="55" t="s">
        <v>191</v>
      </c>
    </row>
  </sheetData>
  <mergeCells count="3">
    <mergeCell ref="A29:F30"/>
    <mergeCell ref="A3:C3"/>
    <mergeCell ref="A47:D47"/>
  </mergeCells>
  <hyperlinks>
    <hyperlink ref="A76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topLeftCell="A63" workbookViewId="0">
      <selection activeCell="J79" sqref="J79"/>
    </sheetView>
  </sheetViews>
  <sheetFormatPr defaultRowHeight="15" x14ac:dyDescent="0.25"/>
  <cols>
    <col min="1" max="1" width="37.140625" customWidth="1"/>
    <col min="2" max="2" width="11.5703125" customWidth="1"/>
    <col min="3" max="3" width="9.7109375" customWidth="1"/>
    <col min="8" max="8" width="11.42578125" customWidth="1"/>
    <col min="9" max="9" width="11.28515625" customWidth="1"/>
  </cols>
  <sheetData>
    <row r="1" spans="1:16" x14ac:dyDescent="0.25">
      <c r="A1" t="s">
        <v>83</v>
      </c>
    </row>
    <row r="3" spans="1:16" x14ac:dyDescent="0.25">
      <c r="A3" s="57" t="s">
        <v>92</v>
      </c>
      <c r="B3" s="57"/>
      <c r="C3" s="57"/>
      <c r="D3" s="57"/>
    </row>
    <row r="4" spans="1:16" x14ac:dyDescent="0.25">
      <c r="A4" s="43"/>
      <c r="B4" s="43" t="s">
        <v>85</v>
      </c>
      <c r="C4" s="43" t="s">
        <v>86</v>
      </c>
      <c r="D4" s="43" t="s">
        <v>87</v>
      </c>
    </row>
    <row r="5" spans="1:16" x14ac:dyDescent="0.25">
      <c r="A5" s="43" t="s">
        <v>84</v>
      </c>
      <c r="B5" s="43">
        <v>2</v>
      </c>
      <c r="C5" s="43">
        <v>3</v>
      </c>
      <c r="D5" s="43">
        <v>3</v>
      </c>
    </row>
    <row r="6" spans="1:16" x14ac:dyDescent="0.25">
      <c r="A6" s="41"/>
      <c r="B6" s="41"/>
      <c r="C6" s="41"/>
      <c r="D6" s="41"/>
    </row>
    <row r="7" spans="1:16" x14ac:dyDescent="0.25">
      <c r="A7" s="57" t="s">
        <v>91</v>
      </c>
      <c r="B7" s="57"/>
      <c r="C7" s="57"/>
      <c r="D7" s="57"/>
    </row>
    <row r="8" spans="1:16" x14ac:dyDescent="0.25">
      <c r="A8" s="43"/>
      <c r="B8" s="43" t="s">
        <v>88</v>
      </c>
      <c r="C8" s="43" t="s">
        <v>89</v>
      </c>
      <c r="D8" s="43" t="s">
        <v>90</v>
      </c>
    </row>
    <row r="9" spans="1:16" x14ac:dyDescent="0.25">
      <c r="A9" s="43" t="s">
        <v>85</v>
      </c>
      <c r="B9" s="43">
        <v>2</v>
      </c>
      <c r="C9" s="43">
        <v>3</v>
      </c>
      <c r="D9" s="43">
        <v>0</v>
      </c>
    </row>
    <row r="10" spans="1:16" x14ac:dyDescent="0.25">
      <c r="A10" s="43" t="s">
        <v>86</v>
      </c>
      <c r="B10" s="43">
        <v>0</v>
      </c>
      <c r="C10" s="43">
        <v>2</v>
      </c>
      <c r="D10" s="43">
        <v>3</v>
      </c>
    </row>
    <row r="11" spans="1:16" x14ac:dyDescent="0.25">
      <c r="A11" s="43" t="s">
        <v>87</v>
      </c>
      <c r="B11" s="43">
        <v>2</v>
      </c>
      <c r="C11" s="43">
        <v>1</v>
      </c>
      <c r="D11" s="43">
        <v>4</v>
      </c>
    </row>
    <row r="13" spans="1:16" x14ac:dyDescent="0.25">
      <c r="A13" s="1" t="s">
        <v>93</v>
      </c>
    </row>
    <row r="15" spans="1:16" ht="15.75" thickBo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</row>
    <row r="16" spans="1:16" ht="38.25" thickBot="1" x14ac:dyDescent="0.35">
      <c r="B16" s="22"/>
      <c r="C16" s="75"/>
      <c r="D16" s="75"/>
      <c r="E16" s="75"/>
      <c r="F16" s="75"/>
      <c r="G16" s="75"/>
      <c r="H16" s="76" t="s">
        <v>94</v>
      </c>
      <c r="I16" s="75"/>
      <c r="J16" s="75"/>
      <c r="K16" s="75"/>
      <c r="L16" s="75"/>
      <c r="M16" s="75"/>
      <c r="N16" s="75"/>
      <c r="O16" s="75"/>
      <c r="P16" s="24"/>
    </row>
    <row r="17" spans="1:16" x14ac:dyDescent="0.25">
      <c r="B17" s="22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24"/>
    </row>
    <row r="18" spans="1:16" ht="15.75" thickBot="1" x14ac:dyDescent="0.3">
      <c r="B18" s="22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24"/>
    </row>
    <row r="19" spans="1:16" ht="18.75" x14ac:dyDescent="0.25">
      <c r="B19" s="22"/>
      <c r="C19" s="77" t="s">
        <v>95</v>
      </c>
      <c r="D19" s="75"/>
      <c r="E19" s="75"/>
      <c r="F19" s="75"/>
      <c r="G19" s="75"/>
      <c r="H19" s="77" t="s">
        <v>96</v>
      </c>
      <c r="I19" s="75"/>
      <c r="J19" s="75"/>
      <c r="K19" s="75"/>
      <c r="L19" s="75"/>
      <c r="M19" s="77" t="s">
        <v>97</v>
      </c>
      <c r="N19" s="75"/>
      <c r="O19" s="75"/>
      <c r="P19" s="24"/>
    </row>
    <row r="20" spans="1:16" ht="19.5" thickBot="1" x14ac:dyDescent="0.3">
      <c r="B20" s="22"/>
      <c r="C20" s="78"/>
      <c r="D20" s="75"/>
      <c r="E20" s="75"/>
      <c r="F20" s="75"/>
      <c r="G20" s="75"/>
      <c r="H20" s="78"/>
      <c r="I20" s="75"/>
      <c r="J20" s="75"/>
      <c r="K20" s="75"/>
      <c r="L20" s="75"/>
      <c r="M20" s="78"/>
      <c r="N20" s="75"/>
      <c r="O20" s="75"/>
      <c r="P20" s="24"/>
    </row>
    <row r="21" spans="1:16" x14ac:dyDescent="0.25">
      <c r="B21" s="22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24"/>
    </row>
    <row r="22" spans="1:16" ht="15.75" thickBot="1" x14ac:dyDescent="0.3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16.5" thickBot="1" x14ac:dyDescent="0.3">
      <c r="B23" s="82" t="s">
        <v>98</v>
      </c>
      <c r="C23" s="80"/>
      <c r="D23" s="79" t="s">
        <v>99</v>
      </c>
      <c r="E23" s="80"/>
      <c r="F23" s="80"/>
      <c r="G23" s="79" t="s">
        <v>100</v>
      </c>
      <c r="H23" s="80"/>
      <c r="I23" s="79" t="s">
        <v>101</v>
      </c>
      <c r="J23" s="80"/>
      <c r="K23" s="79" t="s">
        <v>98</v>
      </c>
      <c r="L23" s="80"/>
      <c r="M23" s="79" t="s">
        <v>102</v>
      </c>
      <c r="N23" s="80"/>
      <c r="O23" s="79" t="s">
        <v>103</v>
      </c>
      <c r="P23" s="24"/>
    </row>
    <row r="24" spans="1:16" x14ac:dyDescent="0.25">
      <c r="B24" s="8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7" spans="1:16" x14ac:dyDescent="0.25">
      <c r="A27" s="1" t="s">
        <v>104</v>
      </c>
    </row>
    <row r="28" spans="1:16" x14ac:dyDescent="0.25">
      <c r="A28" s="60" t="s">
        <v>106</v>
      </c>
      <c r="B28" s="60">
        <v>100</v>
      </c>
    </row>
    <row r="30" spans="1:16" x14ac:dyDescent="0.25">
      <c r="A30" s="58" t="s">
        <v>108</v>
      </c>
      <c r="B30" s="59" t="s">
        <v>112</v>
      </c>
      <c r="C30" s="59"/>
      <c r="D30" s="59"/>
    </row>
    <row r="31" spans="1:16" x14ac:dyDescent="0.25">
      <c r="A31" s="60"/>
      <c r="B31" s="60" t="s">
        <v>88</v>
      </c>
      <c r="C31" s="60" t="s">
        <v>89</v>
      </c>
      <c r="D31" s="60" t="s">
        <v>90</v>
      </c>
    </row>
    <row r="32" spans="1:16" x14ac:dyDescent="0.25">
      <c r="A32" s="60" t="s">
        <v>85</v>
      </c>
      <c r="B32" s="60">
        <v>2</v>
      </c>
      <c r="C32" s="60">
        <v>3</v>
      </c>
      <c r="D32" s="60">
        <v>0</v>
      </c>
    </row>
    <row r="33" spans="1:4" x14ac:dyDescent="0.25">
      <c r="A33" s="60" t="s">
        <v>86</v>
      </c>
      <c r="B33" s="60">
        <v>0</v>
      </c>
      <c r="C33" s="60">
        <v>2</v>
      </c>
      <c r="D33" s="60">
        <v>3</v>
      </c>
    </row>
    <row r="34" spans="1:4" x14ac:dyDescent="0.25">
      <c r="A34" s="60" t="s">
        <v>87</v>
      </c>
      <c r="B34" s="60">
        <v>2</v>
      </c>
      <c r="C34" s="60">
        <v>1</v>
      </c>
      <c r="D34" s="60">
        <v>4</v>
      </c>
    </row>
    <row r="35" spans="1:4" ht="60" x14ac:dyDescent="0.25">
      <c r="A35" s="61" t="s">
        <v>109</v>
      </c>
      <c r="B35" s="62">
        <f>SUM(B32:B34)</f>
        <v>4</v>
      </c>
      <c r="C35" s="62">
        <f t="shared" ref="C35:D35" si="0">SUM(C32:C34)</f>
        <v>6</v>
      </c>
      <c r="D35" s="62">
        <f t="shared" si="0"/>
        <v>7</v>
      </c>
    </row>
    <row r="36" spans="1:4" x14ac:dyDescent="0.25">
      <c r="A36" s="63"/>
      <c r="B36" s="64" t="s">
        <v>108</v>
      </c>
      <c r="C36" s="64"/>
      <c r="D36" s="64"/>
    </row>
    <row r="37" spans="1:4" x14ac:dyDescent="0.25">
      <c r="A37" s="63"/>
      <c r="B37" s="65" t="s">
        <v>85</v>
      </c>
      <c r="C37" s="65" t="s">
        <v>86</v>
      </c>
      <c r="D37" s="65" t="s">
        <v>87</v>
      </c>
    </row>
    <row r="38" spans="1:4" x14ac:dyDescent="0.25">
      <c r="A38" s="63" t="s">
        <v>84</v>
      </c>
      <c r="B38" s="63">
        <v>2</v>
      </c>
      <c r="C38" s="63">
        <v>3</v>
      </c>
      <c r="D38" s="63">
        <v>3</v>
      </c>
    </row>
    <row r="39" spans="1:4" x14ac:dyDescent="0.25">
      <c r="B39" s="16"/>
      <c r="C39" s="16"/>
      <c r="D39" s="16"/>
    </row>
    <row r="40" spans="1:4" x14ac:dyDescent="0.25">
      <c r="A40" s="60"/>
      <c r="B40" s="59" t="s">
        <v>112</v>
      </c>
      <c r="C40" s="59"/>
      <c r="D40" s="59"/>
    </row>
    <row r="41" spans="1:4" x14ac:dyDescent="0.25">
      <c r="A41" s="60"/>
      <c r="B41" s="60" t="s">
        <v>88</v>
      </c>
      <c r="C41" s="60" t="s">
        <v>89</v>
      </c>
      <c r="D41" s="60" t="s">
        <v>90</v>
      </c>
    </row>
    <row r="42" spans="1:4" ht="60" x14ac:dyDescent="0.25">
      <c r="A42" s="61" t="s">
        <v>110</v>
      </c>
      <c r="B42" s="60">
        <f>B38*B35</f>
        <v>8</v>
      </c>
      <c r="C42" s="60">
        <f>C38*C35</f>
        <v>18</v>
      </c>
      <c r="D42" s="60">
        <f>D38*D35</f>
        <v>21</v>
      </c>
    </row>
    <row r="43" spans="1:4" ht="30" x14ac:dyDescent="0.25">
      <c r="A43" s="66" t="s">
        <v>111</v>
      </c>
      <c r="B43" s="53">
        <f>B42*100</f>
        <v>800</v>
      </c>
      <c r="C43" s="53">
        <f t="shared" ref="C43:D43" si="1">C42*100</f>
        <v>1800</v>
      </c>
      <c r="D43" s="53">
        <f t="shared" si="1"/>
        <v>2100</v>
      </c>
    </row>
    <row r="45" spans="1:4" x14ac:dyDescent="0.25">
      <c r="A45" s="43" t="s">
        <v>113</v>
      </c>
      <c r="B45" s="43"/>
    </row>
    <row r="46" spans="1:4" x14ac:dyDescent="0.25">
      <c r="A46" s="43"/>
      <c r="B46" s="43"/>
    </row>
    <row r="47" spans="1:4" x14ac:dyDescent="0.25">
      <c r="A47" s="43" t="s">
        <v>107</v>
      </c>
      <c r="B47" s="43" t="s">
        <v>105</v>
      </c>
    </row>
    <row r="48" spans="1:4" x14ac:dyDescent="0.25">
      <c r="A48" s="43" t="s">
        <v>85</v>
      </c>
      <c r="B48" s="43">
        <v>20</v>
      </c>
    </row>
    <row r="49" spans="1:4" x14ac:dyDescent="0.25">
      <c r="A49" s="43" t="s">
        <v>86</v>
      </c>
      <c r="B49" s="43">
        <v>30</v>
      </c>
    </row>
    <row r="50" spans="1:4" x14ac:dyDescent="0.25">
      <c r="A50" s="43" t="s">
        <v>87</v>
      </c>
      <c r="B50" s="43">
        <v>25</v>
      </c>
    </row>
    <row r="51" spans="1:4" x14ac:dyDescent="0.25">
      <c r="A51" s="43" t="s">
        <v>88</v>
      </c>
      <c r="B51" s="43">
        <v>40</v>
      </c>
    </row>
    <row r="52" spans="1:4" x14ac:dyDescent="0.25">
      <c r="A52" s="43" t="s">
        <v>89</v>
      </c>
      <c r="B52" s="43">
        <v>50</v>
      </c>
    </row>
    <row r="53" spans="1:4" x14ac:dyDescent="0.25">
      <c r="A53" s="43" t="s">
        <v>90</v>
      </c>
      <c r="B53" s="43">
        <v>90</v>
      </c>
    </row>
    <row r="55" spans="1:4" x14ac:dyDescent="0.25">
      <c r="A55" s="67" t="s">
        <v>114</v>
      </c>
      <c r="B55" s="67"/>
      <c r="C55" s="67"/>
      <c r="D55" s="67"/>
    </row>
    <row r="58" spans="1:4" x14ac:dyDescent="0.25">
      <c r="A58" s="58" t="s">
        <v>115</v>
      </c>
      <c r="B58" s="58" t="s">
        <v>85</v>
      </c>
      <c r="C58" s="58" t="s">
        <v>86</v>
      </c>
      <c r="D58" s="58" t="s">
        <v>87</v>
      </c>
    </row>
    <row r="59" spans="1:4" x14ac:dyDescent="0.25">
      <c r="A59" s="60">
        <v>1</v>
      </c>
      <c r="B59" s="60">
        <v>2</v>
      </c>
      <c r="C59" s="60">
        <v>3</v>
      </c>
      <c r="D59" s="60">
        <v>3</v>
      </c>
    </row>
    <row r="60" spans="1:4" x14ac:dyDescent="0.25">
      <c r="A60" s="60">
        <v>100</v>
      </c>
      <c r="B60" s="60">
        <f>B59*$A$60</f>
        <v>200</v>
      </c>
      <c r="C60" s="60">
        <f t="shared" ref="C60:D60" si="2">C59*$A$60</f>
        <v>300</v>
      </c>
      <c r="D60" s="60">
        <f t="shared" si="2"/>
        <v>300</v>
      </c>
    </row>
    <row r="61" spans="1:4" x14ac:dyDescent="0.25">
      <c r="A61" s="60" t="s">
        <v>116</v>
      </c>
      <c r="B61" s="60">
        <v>20</v>
      </c>
      <c r="C61" s="60">
        <v>30</v>
      </c>
      <c r="D61" s="60">
        <v>25</v>
      </c>
    </row>
    <row r="62" spans="1:4" x14ac:dyDescent="0.25">
      <c r="A62" s="60" t="s">
        <v>117</v>
      </c>
      <c r="B62" s="60">
        <f>B60-B61</f>
        <v>180</v>
      </c>
      <c r="C62" s="60">
        <f t="shared" ref="C62:D62" si="3">C60-C61</f>
        <v>270</v>
      </c>
      <c r="D62" s="60">
        <f t="shared" si="3"/>
        <v>275</v>
      </c>
    </row>
    <row r="64" spans="1:4" x14ac:dyDescent="0.25">
      <c r="A64" s="58" t="s">
        <v>115</v>
      </c>
      <c r="B64" s="58" t="s">
        <v>85</v>
      </c>
      <c r="C64" s="58" t="s">
        <v>86</v>
      </c>
      <c r="D64" s="58" t="s">
        <v>87</v>
      </c>
    </row>
    <row r="65" spans="1:4" x14ac:dyDescent="0.25">
      <c r="A65" s="60">
        <v>1</v>
      </c>
      <c r="B65" s="60">
        <v>2</v>
      </c>
      <c r="C65" s="60">
        <v>3</v>
      </c>
      <c r="D65" s="60">
        <v>3</v>
      </c>
    </row>
    <row r="66" spans="1:4" x14ac:dyDescent="0.25">
      <c r="A66" s="60">
        <v>100</v>
      </c>
      <c r="B66" s="60">
        <f>B65*$A$60</f>
        <v>200</v>
      </c>
      <c r="C66" s="60">
        <f t="shared" ref="C66" si="4">C65*$A$60</f>
        <v>300</v>
      </c>
      <c r="D66" s="60">
        <f t="shared" ref="D66" si="5">D65*$A$60</f>
        <v>300</v>
      </c>
    </row>
    <row r="67" spans="1:4" x14ac:dyDescent="0.25">
      <c r="A67" s="60" t="s">
        <v>116</v>
      </c>
      <c r="B67" s="60">
        <v>20</v>
      </c>
      <c r="C67" s="60">
        <v>30</v>
      </c>
      <c r="D67" s="60">
        <v>25</v>
      </c>
    </row>
    <row r="68" spans="1:4" x14ac:dyDescent="0.25">
      <c r="A68" s="60" t="s">
        <v>122</v>
      </c>
      <c r="B68" s="60">
        <f>B66-B67</f>
        <v>180</v>
      </c>
      <c r="C68" s="60">
        <f t="shared" ref="C68" si="6">C66-C67</f>
        <v>270</v>
      </c>
      <c r="D68" s="60">
        <f t="shared" ref="D68" si="7">D66-D67</f>
        <v>275</v>
      </c>
    </row>
    <row r="70" spans="1:4" x14ac:dyDescent="0.25">
      <c r="A70" s="58" t="s">
        <v>119</v>
      </c>
      <c r="B70" s="58" t="s">
        <v>88</v>
      </c>
      <c r="C70" s="58" t="s">
        <v>89</v>
      </c>
      <c r="D70" s="58" t="s">
        <v>90</v>
      </c>
    </row>
    <row r="71" spans="1:4" x14ac:dyDescent="0.25">
      <c r="A71" s="60">
        <v>1</v>
      </c>
      <c r="B71" s="60">
        <v>2</v>
      </c>
      <c r="C71" s="60">
        <v>3</v>
      </c>
      <c r="D71" s="60">
        <v>3</v>
      </c>
    </row>
    <row r="72" spans="1:4" x14ac:dyDescent="0.25">
      <c r="A72" s="60" t="s">
        <v>118</v>
      </c>
      <c r="B72" s="60">
        <v>2</v>
      </c>
      <c r="C72" s="60">
        <v>3</v>
      </c>
      <c r="D72" s="60">
        <v>0</v>
      </c>
    </row>
    <row r="73" spans="1:4" x14ac:dyDescent="0.25">
      <c r="A73" s="60" t="s">
        <v>86</v>
      </c>
      <c r="B73" s="60">
        <v>0</v>
      </c>
      <c r="C73" s="60">
        <v>2</v>
      </c>
      <c r="D73" s="60">
        <v>3</v>
      </c>
    </row>
    <row r="74" spans="1:4" x14ac:dyDescent="0.25">
      <c r="A74" s="60" t="s">
        <v>87</v>
      </c>
      <c r="B74" s="60">
        <v>2</v>
      </c>
      <c r="C74" s="60">
        <v>1</v>
      </c>
      <c r="D74" s="60">
        <v>4</v>
      </c>
    </row>
    <row r="75" spans="1:4" x14ac:dyDescent="0.25">
      <c r="A75" s="60" t="s">
        <v>121</v>
      </c>
      <c r="B75" s="60">
        <f>SUM(B72:B74)</f>
        <v>4</v>
      </c>
      <c r="C75" s="60">
        <f t="shared" ref="C75:D75" si="8">SUM(C72:C74)</f>
        <v>6</v>
      </c>
      <c r="D75" s="60">
        <f t="shared" si="8"/>
        <v>7</v>
      </c>
    </row>
    <row r="76" spans="1:4" x14ac:dyDescent="0.25">
      <c r="B76" s="16"/>
      <c r="C76" s="16"/>
      <c r="D76" s="16"/>
    </row>
    <row r="77" spans="1:4" x14ac:dyDescent="0.25">
      <c r="A77" s="60"/>
      <c r="B77" s="58" t="s">
        <v>85</v>
      </c>
      <c r="C77" s="58" t="s">
        <v>86</v>
      </c>
      <c r="D77" s="58" t="s">
        <v>87</v>
      </c>
    </row>
    <row r="78" spans="1:4" x14ac:dyDescent="0.25">
      <c r="A78" s="60" t="s">
        <v>117</v>
      </c>
      <c r="B78" s="60">
        <f>B68</f>
        <v>180</v>
      </c>
      <c r="C78" s="60">
        <f t="shared" ref="C78:D78" si="9">C68</f>
        <v>270</v>
      </c>
      <c r="D78" s="60">
        <f t="shared" si="9"/>
        <v>275</v>
      </c>
    </row>
    <row r="79" spans="1:4" x14ac:dyDescent="0.25">
      <c r="A79" s="60"/>
      <c r="B79" s="60" t="s">
        <v>88</v>
      </c>
      <c r="C79" s="60" t="s">
        <v>89</v>
      </c>
      <c r="D79" s="60" t="s">
        <v>90</v>
      </c>
    </row>
    <row r="80" spans="1:4" x14ac:dyDescent="0.25">
      <c r="A80" s="60" t="s">
        <v>120</v>
      </c>
      <c r="B80" s="60">
        <f>B78*B75</f>
        <v>720</v>
      </c>
      <c r="C80" s="60">
        <f>C78*C75</f>
        <v>1620</v>
      </c>
      <c r="D80" s="60">
        <f>D78*D75</f>
        <v>1925</v>
      </c>
    </row>
    <row r="81" spans="1:4" x14ac:dyDescent="0.25">
      <c r="A81" s="60" t="s">
        <v>116</v>
      </c>
      <c r="B81" s="60">
        <v>40</v>
      </c>
      <c r="C81" s="60">
        <v>50</v>
      </c>
      <c r="D81" s="60">
        <v>90</v>
      </c>
    </row>
    <row r="82" spans="1:4" x14ac:dyDescent="0.25">
      <c r="A82" s="53" t="s">
        <v>123</v>
      </c>
      <c r="B82" s="53">
        <f>B80-B81</f>
        <v>680</v>
      </c>
      <c r="C82" s="53">
        <f t="shared" ref="C82:D82" si="10">C80-C81</f>
        <v>1570</v>
      </c>
      <c r="D82" s="53">
        <f t="shared" si="10"/>
        <v>1835</v>
      </c>
    </row>
    <row r="85" spans="1:4" x14ac:dyDescent="0.25">
      <c r="A85" t="s">
        <v>186</v>
      </c>
    </row>
    <row r="86" spans="1:4" x14ac:dyDescent="0.25">
      <c r="A86" s="55" t="s">
        <v>190</v>
      </c>
    </row>
  </sheetData>
  <mergeCells count="8">
    <mergeCell ref="B30:D30"/>
    <mergeCell ref="B36:D36"/>
    <mergeCell ref="B40:D40"/>
    <mergeCell ref="A7:D7"/>
    <mergeCell ref="A3:D3"/>
    <mergeCell ref="C19:C20"/>
    <mergeCell ref="H19:H20"/>
    <mergeCell ref="M19:M20"/>
  </mergeCells>
  <hyperlinks>
    <hyperlink ref="A86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A36" sqref="A36"/>
    </sheetView>
  </sheetViews>
  <sheetFormatPr defaultRowHeight="15" x14ac:dyDescent="0.25"/>
  <cols>
    <col min="2" max="2" width="20.140625" bestFit="1" customWidth="1"/>
    <col min="4" max="4" width="12.140625" customWidth="1"/>
  </cols>
  <sheetData>
    <row r="1" spans="1:6" ht="21" x14ac:dyDescent="0.35">
      <c r="A1" s="68" t="s">
        <v>124</v>
      </c>
    </row>
    <row r="2" spans="1:6" x14ac:dyDescent="0.25">
      <c r="A2" s="51" t="s">
        <v>0</v>
      </c>
      <c r="B2" s="51"/>
      <c r="C2" s="51"/>
    </row>
    <row r="3" spans="1:6" x14ac:dyDescent="0.25">
      <c r="A3" s="51" t="s">
        <v>125</v>
      </c>
      <c r="B3" s="51" t="s">
        <v>126</v>
      </c>
      <c r="C3" s="51" t="s">
        <v>127</v>
      </c>
    </row>
    <row r="4" spans="1:6" x14ac:dyDescent="0.25">
      <c r="A4" s="43" t="s">
        <v>88</v>
      </c>
      <c r="B4" s="43">
        <v>4</v>
      </c>
      <c r="C4" s="43">
        <v>20</v>
      </c>
    </row>
    <row r="5" spans="1:6" x14ac:dyDescent="0.25">
      <c r="A5" s="43" t="s">
        <v>89</v>
      </c>
      <c r="B5" s="43">
        <v>9</v>
      </c>
      <c r="C5" s="43">
        <v>30</v>
      </c>
    </row>
    <row r="6" spans="1:6" x14ac:dyDescent="0.25">
      <c r="A6" s="43" t="s">
        <v>90</v>
      </c>
      <c r="B6" s="43">
        <v>2</v>
      </c>
      <c r="C6" s="43">
        <v>12</v>
      </c>
    </row>
    <row r="7" spans="1:6" x14ac:dyDescent="0.25">
      <c r="A7" s="43" t="s">
        <v>132</v>
      </c>
      <c r="B7" s="43">
        <v>5</v>
      </c>
      <c r="C7" s="43">
        <v>11</v>
      </c>
    </row>
    <row r="8" spans="1:6" x14ac:dyDescent="0.25">
      <c r="A8" s="43" t="s">
        <v>129</v>
      </c>
      <c r="B8" s="43">
        <v>11</v>
      </c>
      <c r="C8" s="43">
        <v>19</v>
      </c>
    </row>
    <row r="9" spans="1:6" x14ac:dyDescent="0.25">
      <c r="A9" s="43" t="s">
        <v>130</v>
      </c>
      <c r="B9" s="43">
        <v>3</v>
      </c>
      <c r="C9" s="43">
        <v>5</v>
      </c>
    </row>
    <row r="10" spans="1:6" x14ac:dyDescent="0.25">
      <c r="A10" s="43" t="s">
        <v>131</v>
      </c>
      <c r="B10" s="43">
        <v>7</v>
      </c>
      <c r="C10" s="43">
        <v>9</v>
      </c>
    </row>
    <row r="13" spans="1:6" x14ac:dyDescent="0.25">
      <c r="A13" s="59" t="s">
        <v>133</v>
      </c>
      <c r="B13" s="59"/>
      <c r="C13" s="59"/>
      <c r="D13" s="59"/>
      <c r="E13" s="59"/>
      <c r="F13" s="59"/>
    </row>
    <row r="14" spans="1:6" x14ac:dyDescent="0.25">
      <c r="A14" s="58" t="s">
        <v>125</v>
      </c>
      <c r="B14" s="58" t="s">
        <v>126</v>
      </c>
      <c r="C14" s="58" t="s">
        <v>127</v>
      </c>
      <c r="D14" s="58" t="s">
        <v>128</v>
      </c>
      <c r="E14" s="58" t="s">
        <v>134</v>
      </c>
      <c r="F14" s="58" t="s">
        <v>137</v>
      </c>
    </row>
    <row r="15" spans="1:6" x14ac:dyDescent="0.25">
      <c r="A15" s="60" t="s">
        <v>88</v>
      </c>
      <c r="B15" s="60">
        <v>4</v>
      </c>
      <c r="C15" s="60">
        <v>20</v>
      </c>
      <c r="D15" s="60">
        <v>4</v>
      </c>
      <c r="E15" s="60" t="s">
        <v>135</v>
      </c>
      <c r="F15" s="60">
        <v>0</v>
      </c>
    </row>
    <row r="16" spans="1:6" x14ac:dyDescent="0.25">
      <c r="A16" s="60" t="s">
        <v>89</v>
      </c>
      <c r="B16" s="60">
        <v>9</v>
      </c>
      <c r="C16" s="60">
        <v>30</v>
      </c>
      <c r="D16" s="60">
        <v>13</v>
      </c>
      <c r="E16" s="60" t="s">
        <v>135</v>
      </c>
      <c r="F16" s="60">
        <v>0</v>
      </c>
    </row>
    <row r="17" spans="1:6" x14ac:dyDescent="0.25">
      <c r="A17" s="60" t="s">
        <v>90</v>
      </c>
      <c r="B17" s="60">
        <v>2</v>
      </c>
      <c r="C17" s="60">
        <v>12</v>
      </c>
      <c r="D17" s="60">
        <v>15</v>
      </c>
      <c r="E17" s="60" t="s">
        <v>136</v>
      </c>
      <c r="F17" s="60">
        <v>3</v>
      </c>
    </row>
    <row r="18" spans="1:6" x14ac:dyDescent="0.25">
      <c r="A18" s="60" t="s">
        <v>132</v>
      </c>
      <c r="B18" s="60">
        <v>5</v>
      </c>
      <c r="C18" s="60">
        <v>11</v>
      </c>
      <c r="D18" s="60">
        <v>20</v>
      </c>
      <c r="E18" s="60" t="s">
        <v>136</v>
      </c>
      <c r="F18" s="60">
        <v>9</v>
      </c>
    </row>
    <row r="19" spans="1:6" x14ac:dyDescent="0.25">
      <c r="A19" s="60" t="s">
        <v>129</v>
      </c>
      <c r="B19" s="60">
        <v>11</v>
      </c>
      <c r="C19" s="60">
        <v>19</v>
      </c>
      <c r="D19" s="60">
        <v>1</v>
      </c>
      <c r="E19" s="60" t="s">
        <v>136</v>
      </c>
      <c r="F19" s="60">
        <v>12</v>
      </c>
    </row>
    <row r="20" spans="1:6" x14ac:dyDescent="0.25">
      <c r="A20" s="60" t="s">
        <v>130</v>
      </c>
      <c r="B20" s="60">
        <v>3</v>
      </c>
      <c r="C20" s="60">
        <v>5</v>
      </c>
      <c r="D20" s="60">
        <v>4</v>
      </c>
      <c r="E20" s="60" t="s">
        <v>136</v>
      </c>
      <c r="F20" s="60">
        <v>29</v>
      </c>
    </row>
    <row r="21" spans="1:6" x14ac:dyDescent="0.25">
      <c r="A21" s="60" t="s">
        <v>131</v>
      </c>
      <c r="B21" s="60">
        <v>7</v>
      </c>
      <c r="C21" s="60">
        <v>9</v>
      </c>
      <c r="D21" s="60">
        <v>11</v>
      </c>
      <c r="E21" s="60" t="s">
        <v>136</v>
      </c>
      <c r="F21" s="60">
        <v>32</v>
      </c>
    </row>
    <row r="22" spans="1:6" x14ac:dyDescent="0.25">
      <c r="A22" s="60" t="s">
        <v>64</v>
      </c>
      <c r="B22" s="60"/>
      <c r="C22" s="60"/>
      <c r="D22" s="60"/>
      <c r="E22" s="60"/>
      <c r="F22" s="60">
        <f>SUM(F17:F21)</f>
        <v>85</v>
      </c>
    </row>
    <row r="24" spans="1:6" x14ac:dyDescent="0.25">
      <c r="A24" s="59" t="s">
        <v>138</v>
      </c>
      <c r="B24" s="59"/>
      <c r="C24" s="59"/>
      <c r="D24" s="59"/>
      <c r="E24" s="59"/>
      <c r="F24" s="59"/>
    </row>
    <row r="25" spans="1:6" x14ac:dyDescent="0.25">
      <c r="A25" s="58" t="s">
        <v>125</v>
      </c>
      <c r="B25" s="58" t="s">
        <v>126</v>
      </c>
      <c r="C25" s="58" t="s">
        <v>127</v>
      </c>
      <c r="D25" s="58" t="s">
        <v>128</v>
      </c>
      <c r="E25" s="58" t="s">
        <v>134</v>
      </c>
      <c r="F25" s="58" t="s">
        <v>137</v>
      </c>
    </row>
    <row r="26" spans="1:6" x14ac:dyDescent="0.25">
      <c r="A26" s="60" t="s">
        <v>90</v>
      </c>
      <c r="B26" s="60">
        <v>2</v>
      </c>
      <c r="C26" s="60">
        <v>20</v>
      </c>
      <c r="D26" s="60">
        <v>2</v>
      </c>
      <c r="E26" s="60" t="s">
        <v>135</v>
      </c>
      <c r="F26" s="60">
        <v>0</v>
      </c>
    </row>
    <row r="27" spans="1:6" x14ac:dyDescent="0.25">
      <c r="A27" s="60" t="s">
        <v>130</v>
      </c>
      <c r="B27" s="60">
        <v>3</v>
      </c>
      <c r="C27" s="60">
        <v>30</v>
      </c>
      <c r="D27" s="60">
        <v>5</v>
      </c>
      <c r="E27" s="60" t="s">
        <v>135</v>
      </c>
      <c r="F27" s="60">
        <v>0</v>
      </c>
    </row>
    <row r="28" spans="1:6" x14ac:dyDescent="0.25">
      <c r="A28" s="60" t="s">
        <v>88</v>
      </c>
      <c r="B28" s="60">
        <v>4</v>
      </c>
      <c r="C28" s="60">
        <v>12</v>
      </c>
      <c r="D28" s="60">
        <v>9</v>
      </c>
      <c r="E28" s="60" t="s">
        <v>135</v>
      </c>
      <c r="F28" s="60">
        <v>0</v>
      </c>
    </row>
    <row r="29" spans="1:6" x14ac:dyDescent="0.25">
      <c r="A29" s="60" t="s">
        <v>132</v>
      </c>
      <c r="B29" s="60">
        <v>5</v>
      </c>
      <c r="C29" s="60">
        <v>11</v>
      </c>
      <c r="D29" s="60">
        <v>14</v>
      </c>
      <c r="E29" s="60" t="s">
        <v>136</v>
      </c>
      <c r="F29" s="60">
        <v>3</v>
      </c>
    </row>
    <row r="30" spans="1:6" x14ac:dyDescent="0.25">
      <c r="A30" s="60" t="s">
        <v>131</v>
      </c>
      <c r="B30" s="60">
        <v>7</v>
      </c>
      <c r="C30" s="60">
        <v>19</v>
      </c>
      <c r="D30" s="60">
        <v>21</v>
      </c>
      <c r="E30" s="60" t="s">
        <v>136</v>
      </c>
      <c r="F30" s="60">
        <v>2</v>
      </c>
    </row>
    <row r="31" spans="1:6" x14ac:dyDescent="0.25">
      <c r="A31" s="60" t="s">
        <v>89</v>
      </c>
      <c r="B31" s="60">
        <v>9</v>
      </c>
      <c r="C31" s="60">
        <v>5</v>
      </c>
      <c r="D31" s="60">
        <v>30</v>
      </c>
      <c r="E31" s="60" t="s">
        <v>136</v>
      </c>
      <c r="F31" s="60">
        <v>25</v>
      </c>
    </row>
    <row r="32" spans="1:6" x14ac:dyDescent="0.25">
      <c r="A32" s="60" t="s">
        <v>129</v>
      </c>
      <c r="B32" s="60">
        <v>11</v>
      </c>
      <c r="C32" s="60">
        <v>9</v>
      </c>
      <c r="D32" s="60">
        <v>11</v>
      </c>
      <c r="E32" s="60" t="s">
        <v>136</v>
      </c>
      <c r="F32" s="60">
        <v>32</v>
      </c>
    </row>
    <row r="33" spans="1:6" x14ac:dyDescent="0.25">
      <c r="A33" s="60" t="s">
        <v>64</v>
      </c>
      <c r="B33" s="60"/>
      <c r="C33" s="60"/>
      <c r="D33" s="60"/>
      <c r="E33" s="60"/>
      <c r="F33" s="60">
        <f>SUM(F28:F32)</f>
        <v>62</v>
      </c>
    </row>
    <row r="34" spans="1:6" x14ac:dyDescent="0.25">
      <c r="A34" s="53" t="s">
        <v>139</v>
      </c>
      <c r="B34" s="33"/>
      <c r="C34" s="33"/>
      <c r="D34" s="33"/>
      <c r="E34" s="33"/>
      <c r="F34" s="34">
        <f>F22-F33</f>
        <v>23</v>
      </c>
    </row>
    <row r="36" spans="1:6" x14ac:dyDescent="0.25">
      <c r="A36" s="1" t="s">
        <v>186</v>
      </c>
    </row>
    <row r="37" spans="1:6" x14ac:dyDescent="0.25">
      <c r="A37" s="55" t="s">
        <v>189</v>
      </c>
    </row>
  </sheetData>
  <mergeCells count="2">
    <mergeCell ref="A24:F24"/>
    <mergeCell ref="A13:F13"/>
  </mergeCells>
  <hyperlinks>
    <hyperlink ref="A37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A41" sqref="A41"/>
    </sheetView>
  </sheetViews>
  <sheetFormatPr defaultRowHeight="15" x14ac:dyDescent="0.25"/>
  <cols>
    <col min="1" max="1" width="27" bestFit="1" customWidth="1"/>
    <col min="2" max="2" width="20.42578125" bestFit="1" customWidth="1"/>
    <col min="3" max="3" width="21.42578125" bestFit="1" customWidth="1"/>
    <col min="4" max="4" width="19.85546875" bestFit="1" customWidth="1"/>
  </cols>
  <sheetData>
    <row r="1" spans="1:4" ht="18.75" x14ac:dyDescent="0.3">
      <c r="A1" s="2" t="s">
        <v>140</v>
      </c>
    </row>
    <row r="2" spans="1:4" x14ac:dyDescent="0.25">
      <c r="A2" s="43" t="s">
        <v>141</v>
      </c>
      <c r="B2" s="43">
        <v>5</v>
      </c>
      <c r="C2" s="43"/>
      <c r="D2" s="43"/>
    </row>
    <row r="3" spans="1:4" x14ac:dyDescent="0.25">
      <c r="A3" s="43" t="s">
        <v>142</v>
      </c>
      <c r="B3" s="43">
        <v>600</v>
      </c>
      <c r="C3" s="43"/>
      <c r="D3" s="43"/>
    </row>
    <row r="4" spans="1:4" x14ac:dyDescent="0.25">
      <c r="A4" s="43"/>
      <c r="B4" s="43"/>
      <c r="C4" s="43"/>
      <c r="D4" s="43"/>
    </row>
    <row r="5" spans="1:4" x14ac:dyDescent="0.25">
      <c r="A5" s="51" t="s">
        <v>143</v>
      </c>
      <c r="B5" s="51" t="s">
        <v>144</v>
      </c>
      <c r="C5" s="51" t="s">
        <v>145</v>
      </c>
      <c r="D5" s="51" t="s">
        <v>151</v>
      </c>
    </row>
    <row r="6" spans="1:4" x14ac:dyDescent="0.25">
      <c r="A6" s="43" t="s">
        <v>88</v>
      </c>
      <c r="B6" s="43">
        <v>22</v>
      </c>
      <c r="C6" s="43">
        <v>600</v>
      </c>
      <c r="D6" s="69">
        <f>B6/C6</f>
        <v>3.6666666666666667E-2</v>
      </c>
    </row>
    <row r="7" spans="1:4" x14ac:dyDescent="0.25">
      <c r="A7" s="43" t="s">
        <v>89</v>
      </c>
      <c r="B7" s="43">
        <v>17</v>
      </c>
      <c r="C7" s="43">
        <v>600</v>
      </c>
      <c r="D7" s="69">
        <f t="shared" ref="D7:D11" si="0">B7/C7</f>
        <v>2.8333333333333332E-2</v>
      </c>
    </row>
    <row r="8" spans="1:4" x14ac:dyDescent="0.25">
      <c r="A8" s="43" t="s">
        <v>90</v>
      </c>
      <c r="B8" s="43">
        <v>19</v>
      </c>
      <c r="C8" s="43">
        <v>600</v>
      </c>
      <c r="D8" s="69">
        <f t="shared" si="0"/>
        <v>3.1666666666666669E-2</v>
      </c>
    </row>
    <row r="9" spans="1:4" x14ac:dyDescent="0.25">
      <c r="A9" s="43" t="s">
        <v>132</v>
      </c>
      <c r="B9" s="43">
        <v>32</v>
      </c>
      <c r="C9" s="43">
        <v>600</v>
      </c>
      <c r="D9" s="69">
        <f t="shared" si="0"/>
        <v>5.3333333333333337E-2</v>
      </c>
    </row>
    <row r="10" spans="1:4" x14ac:dyDescent="0.25">
      <c r="A10" s="43" t="s">
        <v>129</v>
      </c>
      <c r="B10" s="43">
        <v>21</v>
      </c>
      <c r="C10" s="43">
        <v>600</v>
      </c>
      <c r="D10" s="69">
        <f t="shared" si="0"/>
        <v>3.5000000000000003E-2</v>
      </c>
    </row>
    <row r="11" spans="1:4" x14ac:dyDescent="0.25">
      <c r="A11" s="43" t="s">
        <v>64</v>
      </c>
      <c r="B11" s="43">
        <f>SUM(B6:B10)</f>
        <v>111</v>
      </c>
      <c r="C11" s="43">
        <f t="shared" ref="C11:D11" si="1">SUM(C6:C10)</f>
        <v>3000</v>
      </c>
      <c r="D11" s="69">
        <f t="shared" si="0"/>
        <v>3.6999999999999998E-2</v>
      </c>
    </row>
    <row r="13" spans="1:4" x14ac:dyDescent="0.25">
      <c r="A13" s="58" t="s">
        <v>146</v>
      </c>
      <c r="B13" s="60"/>
      <c r="C13" s="60"/>
      <c r="D13" s="60"/>
    </row>
    <row r="14" spans="1:4" x14ac:dyDescent="0.25">
      <c r="A14" s="60" t="s">
        <v>147</v>
      </c>
      <c r="B14" s="60"/>
      <c r="C14" s="60"/>
      <c r="D14" s="60"/>
    </row>
    <row r="15" spans="1:4" x14ac:dyDescent="0.25">
      <c r="A15" s="60" t="s">
        <v>148</v>
      </c>
      <c r="B15" s="60">
        <f>B11</f>
        <v>111</v>
      </c>
      <c r="C15" s="60"/>
      <c r="D15" s="60"/>
    </row>
    <row r="16" spans="1:4" x14ac:dyDescent="0.25">
      <c r="A16" s="60" t="s">
        <v>149</v>
      </c>
      <c r="B16" s="60">
        <f>C11</f>
        <v>3000</v>
      </c>
      <c r="C16" s="60"/>
      <c r="D16" s="60"/>
    </row>
    <row r="17" spans="1:5" x14ac:dyDescent="0.25">
      <c r="A17" s="53" t="s">
        <v>150</v>
      </c>
      <c r="B17" s="70">
        <f>B15/B16</f>
        <v>3.6999999999999998E-2</v>
      </c>
      <c r="C17" s="60"/>
      <c r="D17" s="60"/>
    </row>
    <row r="19" spans="1:5" x14ac:dyDescent="0.25">
      <c r="A19" s="53" t="s">
        <v>152</v>
      </c>
      <c r="B19" s="53"/>
    </row>
    <row r="21" spans="1:5" x14ac:dyDescent="0.25">
      <c r="A21" s="58" t="s">
        <v>153</v>
      </c>
      <c r="B21" s="60"/>
      <c r="C21" s="60"/>
      <c r="D21" s="60"/>
      <c r="E21" s="60"/>
    </row>
    <row r="22" spans="1:5" x14ac:dyDescent="0.25">
      <c r="A22" s="60" t="s">
        <v>156</v>
      </c>
      <c r="B22" s="60"/>
      <c r="C22" s="60"/>
      <c r="D22" s="60"/>
      <c r="E22" s="60"/>
    </row>
    <row r="23" spans="1:5" x14ac:dyDescent="0.25">
      <c r="A23" s="60" t="s">
        <v>150</v>
      </c>
      <c r="B23" s="71">
        <f>B17</f>
        <v>3.6999999999999998E-2</v>
      </c>
      <c r="C23" s="60"/>
      <c r="D23" s="60"/>
      <c r="E23" s="60"/>
    </row>
    <row r="24" spans="1:5" x14ac:dyDescent="0.25">
      <c r="A24" s="60" t="s">
        <v>154</v>
      </c>
      <c r="B24" s="60">
        <v>600</v>
      </c>
      <c r="C24" s="60"/>
      <c r="D24" s="60"/>
      <c r="E24" s="60"/>
    </row>
    <row r="25" spans="1:5" x14ac:dyDescent="0.25">
      <c r="A25" s="53" t="s">
        <v>155</v>
      </c>
      <c r="B25" s="70">
        <f>(B23*(1-B23)/B24)^(1/2)</f>
        <v>7.706166362076541E-3</v>
      </c>
      <c r="C25" s="60"/>
      <c r="D25" s="60"/>
      <c r="E25" s="60"/>
    </row>
    <row r="27" spans="1:5" x14ac:dyDescent="0.25">
      <c r="A27" s="60" t="s">
        <v>157</v>
      </c>
      <c r="B27" s="60"/>
    </row>
    <row r="28" spans="1:5" x14ac:dyDescent="0.25">
      <c r="A28" s="60" t="s">
        <v>158</v>
      </c>
      <c r="B28" s="60"/>
    </row>
    <row r="29" spans="1:5" x14ac:dyDescent="0.25">
      <c r="A29" s="60" t="s">
        <v>159</v>
      </c>
      <c r="B29" s="60"/>
    </row>
    <row r="30" spans="1:5" x14ac:dyDescent="0.25">
      <c r="A30" s="60"/>
      <c r="B30" s="60"/>
    </row>
    <row r="31" spans="1:5" x14ac:dyDescent="0.25">
      <c r="A31" s="60" t="s">
        <v>36</v>
      </c>
      <c r="B31" s="60">
        <v>3</v>
      </c>
    </row>
    <row r="32" spans="1:5" x14ac:dyDescent="0.25">
      <c r="A32" s="60" t="s">
        <v>150</v>
      </c>
      <c r="B32" s="71">
        <f>B17</f>
        <v>3.6999999999999998E-2</v>
      </c>
    </row>
    <row r="33" spans="1:4" x14ac:dyDescent="0.25">
      <c r="A33" s="60" t="s">
        <v>160</v>
      </c>
      <c r="B33" s="71">
        <f>B25</f>
        <v>7.706166362076541E-3</v>
      </c>
    </row>
    <row r="34" spans="1:4" x14ac:dyDescent="0.25">
      <c r="A34" s="60"/>
      <c r="B34" s="60"/>
    </row>
    <row r="35" spans="1:4" x14ac:dyDescent="0.25">
      <c r="A35" s="53" t="s">
        <v>161</v>
      </c>
      <c r="B35" s="70">
        <f>B32+B31*B33</f>
        <v>6.011849908622962E-2</v>
      </c>
    </row>
    <row r="36" spans="1:4" x14ac:dyDescent="0.25">
      <c r="A36" s="53" t="s">
        <v>162</v>
      </c>
      <c r="B36" s="70">
        <f>B32-B31*B33</f>
        <v>1.3881500913770377E-2</v>
      </c>
    </row>
    <row r="38" spans="1:4" x14ac:dyDescent="0.25">
      <c r="A38" s="58" t="s">
        <v>163</v>
      </c>
      <c r="B38" s="60"/>
      <c r="C38" s="60"/>
      <c r="D38" s="60"/>
    </row>
    <row r="39" spans="1:4" x14ac:dyDescent="0.25">
      <c r="A39" s="53" t="s">
        <v>164</v>
      </c>
      <c r="B39" s="53"/>
      <c r="C39" s="53"/>
      <c r="D39" s="53"/>
    </row>
    <row r="41" spans="1:4" x14ac:dyDescent="0.25">
      <c r="A41" s="1" t="s">
        <v>186</v>
      </c>
    </row>
    <row r="42" spans="1:4" x14ac:dyDescent="0.25">
      <c r="A42" s="55" t="s">
        <v>188</v>
      </c>
    </row>
  </sheetData>
  <hyperlinks>
    <hyperlink ref="A42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J17" sqref="J17"/>
    </sheetView>
  </sheetViews>
  <sheetFormatPr defaultRowHeight="15" x14ac:dyDescent="0.25"/>
  <cols>
    <col min="1" max="1" width="25.42578125" customWidth="1"/>
    <col min="2" max="2" width="12.42578125" customWidth="1"/>
    <col min="3" max="4" width="12" bestFit="1" customWidth="1"/>
  </cols>
  <sheetData>
    <row r="1" spans="1:6" ht="21" x14ac:dyDescent="0.35">
      <c r="A1" s="68" t="s">
        <v>165</v>
      </c>
    </row>
    <row r="2" spans="1:6" x14ac:dyDescent="0.25">
      <c r="A2" s="51" t="s">
        <v>0</v>
      </c>
      <c r="B2" s="51"/>
      <c r="C2" s="51"/>
      <c r="D2" s="51"/>
    </row>
    <row r="3" spans="1:6" x14ac:dyDescent="0.25">
      <c r="A3" s="51" t="s">
        <v>166</v>
      </c>
      <c r="B3" s="73" t="s">
        <v>175</v>
      </c>
      <c r="C3" s="51" t="s">
        <v>169</v>
      </c>
      <c r="D3" s="51" t="s">
        <v>170</v>
      </c>
    </row>
    <row r="4" spans="1:6" x14ac:dyDescent="0.25">
      <c r="A4" s="43" t="s">
        <v>167</v>
      </c>
      <c r="B4" s="43">
        <v>650</v>
      </c>
      <c r="C4" s="43">
        <v>19</v>
      </c>
      <c r="D4" s="43">
        <v>51</v>
      </c>
    </row>
    <row r="5" spans="1:6" x14ac:dyDescent="0.25">
      <c r="A5" s="43" t="s">
        <v>168</v>
      </c>
      <c r="B5" s="43">
        <v>295</v>
      </c>
      <c r="C5" s="43">
        <v>51</v>
      </c>
      <c r="D5" s="43">
        <v>79</v>
      </c>
    </row>
    <row r="6" spans="1:6" x14ac:dyDescent="0.25">
      <c r="A6" s="43" t="s">
        <v>171</v>
      </c>
      <c r="B6" s="43">
        <v>420</v>
      </c>
      <c r="C6" s="43">
        <v>63</v>
      </c>
      <c r="D6" s="43">
        <v>17</v>
      </c>
    </row>
    <row r="7" spans="1:6" x14ac:dyDescent="0.25">
      <c r="A7" s="43" t="s">
        <v>172</v>
      </c>
      <c r="B7" s="43">
        <v>570</v>
      </c>
      <c r="C7" s="43">
        <v>33</v>
      </c>
      <c r="D7" s="43">
        <v>47</v>
      </c>
    </row>
    <row r="8" spans="1:6" x14ac:dyDescent="0.25">
      <c r="A8" s="43" t="s">
        <v>173</v>
      </c>
      <c r="B8" s="43">
        <v>460</v>
      </c>
      <c r="C8" s="43">
        <v>38</v>
      </c>
      <c r="D8" s="43">
        <v>11</v>
      </c>
    </row>
    <row r="9" spans="1:6" x14ac:dyDescent="0.25">
      <c r="A9" s="43" t="s">
        <v>174</v>
      </c>
      <c r="B9" s="43">
        <v>575</v>
      </c>
      <c r="C9" s="43">
        <v>75</v>
      </c>
      <c r="D9" s="43">
        <v>37</v>
      </c>
    </row>
    <row r="11" spans="1:6" x14ac:dyDescent="0.25">
      <c r="A11" s="58" t="s">
        <v>177</v>
      </c>
      <c r="B11" s="60"/>
      <c r="C11" s="60"/>
      <c r="D11" s="60"/>
      <c r="E11" s="60"/>
    </row>
    <row r="12" spans="1:6" x14ac:dyDescent="0.25">
      <c r="A12" s="60" t="s">
        <v>178</v>
      </c>
      <c r="B12" s="60"/>
      <c r="C12" s="60"/>
      <c r="D12" s="60"/>
      <c r="E12" s="60"/>
    </row>
    <row r="13" spans="1:6" x14ac:dyDescent="0.25">
      <c r="A13" s="60" t="s">
        <v>176</v>
      </c>
      <c r="B13" s="60"/>
      <c r="C13" s="60"/>
      <c r="D13" s="60"/>
      <c r="E13" s="60"/>
    </row>
    <row r="15" spans="1:6" x14ac:dyDescent="0.25">
      <c r="A15" s="58" t="s">
        <v>166</v>
      </c>
      <c r="B15" s="74" t="s">
        <v>175</v>
      </c>
      <c r="C15" s="58" t="s">
        <v>169</v>
      </c>
      <c r="D15" s="58" t="s">
        <v>170</v>
      </c>
      <c r="E15" s="58" t="s">
        <v>179</v>
      </c>
      <c r="F15" s="58" t="s">
        <v>180</v>
      </c>
    </row>
    <row r="16" spans="1:6" x14ac:dyDescent="0.25">
      <c r="A16" s="60" t="s">
        <v>167</v>
      </c>
      <c r="B16" s="60">
        <v>650</v>
      </c>
      <c r="C16" s="60">
        <v>19</v>
      </c>
      <c r="D16" s="60">
        <v>51</v>
      </c>
      <c r="E16" s="60">
        <f>B16*C16</f>
        <v>12350</v>
      </c>
      <c r="F16" s="60">
        <f>B16*D16</f>
        <v>33150</v>
      </c>
    </row>
    <row r="17" spans="1:6" x14ac:dyDescent="0.25">
      <c r="A17" s="60" t="s">
        <v>168</v>
      </c>
      <c r="B17" s="60">
        <v>295</v>
      </c>
      <c r="C17" s="60">
        <v>51</v>
      </c>
      <c r="D17" s="60">
        <v>79</v>
      </c>
      <c r="E17" s="60">
        <f t="shared" ref="E17:E21" si="0">B17*C17</f>
        <v>15045</v>
      </c>
      <c r="F17" s="60">
        <f t="shared" ref="F17:F21" si="1">B17*D17</f>
        <v>23305</v>
      </c>
    </row>
    <row r="18" spans="1:6" x14ac:dyDescent="0.25">
      <c r="A18" s="60" t="s">
        <v>171</v>
      </c>
      <c r="B18" s="60">
        <v>420</v>
      </c>
      <c r="C18" s="60">
        <v>63</v>
      </c>
      <c r="D18" s="60">
        <v>17</v>
      </c>
      <c r="E18" s="60">
        <f t="shared" si="0"/>
        <v>26460</v>
      </c>
      <c r="F18" s="60">
        <f t="shared" si="1"/>
        <v>7140</v>
      </c>
    </row>
    <row r="19" spans="1:6" x14ac:dyDescent="0.25">
      <c r="A19" s="60" t="s">
        <v>172</v>
      </c>
      <c r="B19" s="60">
        <v>570</v>
      </c>
      <c r="C19" s="60">
        <v>33</v>
      </c>
      <c r="D19" s="60">
        <v>47</v>
      </c>
      <c r="E19" s="60">
        <f t="shared" si="0"/>
        <v>18810</v>
      </c>
      <c r="F19" s="60">
        <f t="shared" si="1"/>
        <v>26790</v>
      </c>
    </row>
    <row r="20" spans="1:6" x14ac:dyDescent="0.25">
      <c r="A20" s="60" t="s">
        <v>173</v>
      </c>
      <c r="B20" s="60">
        <v>460</v>
      </c>
      <c r="C20" s="60">
        <v>38</v>
      </c>
      <c r="D20" s="60">
        <v>11</v>
      </c>
      <c r="E20" s="60">
        <f t="shared" si="0"/>
        <v>17480</v>
      </c>
      <c r="F20" s="60">
        <f t="shared" si="1"/>
        <v>5060</v>
      </c>
    </row>
    <row r="21" spans="1:6" x14ac:dyDescent="0.25">
      <c r="A21" s="60" t="s">
        <v>174</v>
      </c>
      <c r="B21" s="60">
        <v>575</v>
      </c>
      <c r="C21" s="60">
        <v>75</v>
      </c>
      <c r="D21" s="60">
        <v>37</v>
      </c>
      <c r="E21" s="60">
        <f t="shared" si="0"/>
        <v>43125</v>
      </c>
      <c r="F21" s="60">
        <f t="shared" si="1"/>
        <v>21275</v>
      </c>
    </row>
    <row r="22" spans="1:6" x14ac:dyDescent="0.25">
      <c r="A22" s="60" t="s">
        <v>64</v>
      </c>
      <c r="B22" s="60">
        <f>SUM(B16:B21)</f>
        <v>2970</v>
      </c>
      <c r="C22" s="60">
        <f t="shared" ref="C22:D22" si="2">SUM(C16:C21)</f>
        <v>279</v>
      </c>
      <c r="D22" s="60">
        <f t="shared" si="2"/>
        <v>242</v>
      </c>
      <c r="E22" s="60">
        <f>SUM(E16:E21)</f>
        <v>133270</v>
      </c>
      <c r="F22" s="60">
        <f>SUM(F16:F21)</f>
        <v>116720</v>
      </c>
    </row>
    <row r="24" spans="1:6" x14ac:dyDescent="0.25">
      <c r="A24" s="53" t="s">
        <v>181</v>
      </c>
      <c r="B24" s="54">
        <f>E22/B22</f>
        <v>44.872053872053876</v>
      </c>
    </row>
    <row r="25" spans="1:6" x14ac:dyDescent="0.25">
      <c r="A25" s="53" t="s">
        <v>182</v>
      </c>
      <c r="B25" s="54">
        <f>F22/B22</f>
        <v>39.299663299663301</v>
      </c>
    </row>
    <row r="27" spans="1:6" x14ac:dyDescent="0.25">
      <c r="A27" s="1" t="s">
        <v>183</v>
      </c>
    </row>
    <row r="29" spans="1:6" x14ac:dyDescent="0.25">
      <c r="A29" s="59" t="s">
        <v>185</v>
      </c>
      <c r="B29" s="59"/>
      <c r="C29" s="59"/>
    </row>
    <row r="30" spans="1:6" x14ac:dyDescent="0.25">
      <c r="A30" s="72" t="s">
        <v>166</v>
      </c>
      <c r="B30" s="72" t="s">
        <v>169</v>
      </c>
      <c r="C30" s="72" t="s">
        <v>170</v>
      </c>
    </row>
    <row r="31" spans="1:6" x14ac:dyDescent="0.25">
      <c r="A31" s="60" t="s">
        <v>167</v>
      </c>
      <c r="B31" s="60">
        <v>19</v>
      </c>
      <c r="C31" s="60">
        <v>51</v>
      </c>
    </row>
    <row r="32" spans="1:6" x14ac:dyDescent="0.25">
      <c r="A32" s="60" t="s">
        <v>168</v>
      </c>
      <c r="B32" s="60">
        <v>51</v>
      </c>
      <c r="C32" s="60">
        <v>79</v>
      </c>
    </row>
    <row r="33" spans="1:3" x14ac:dyDescent="0.25">
      <c r="A33" s="60" t="s">
        <v>171</v>
      </c>
      <c r="B33" s="60">
        <v>63</v>
      </c>
      <c r="C33" s="60">
        <v>17</v>
      </c>
    </row>
    <row r="34" spans="1:3" x14ac:dyDescent="0.25">
      <c r="A34" s="60" t="s">
        <v>172</v>
      </c>
      <c r="B34" s="60">
        <v>33</v>
      </c>
      <c r="C34" s="60">
        <v>47</v>
      </c>
    </row>
    <row r="35" spans="1:3" x14ac:dyDescent="0.25">
      <c r="A35" s="60" t="s">
        <v>173</v>
      </c>
      <c r="B35" s="60">
        <v>38</v>
      </c>
      <c r="C35" s="60">
        <v>11</v>
      </c>
    </row>
    <row r="36" spans="1:3" x14ac:dyDescent="0.25">
      <c r="A36" s="60" t="s">
        <v>174</v>
      </c>
      <c r="B36" s="60">
        <v>75</v>
      </c>
      <c r="C36" s="60">
        <v>37</v>
      </c>
    </row>
    <row r="37" spans="1:3" x14ac:dyDescent="0.25">
      <c r="A37" s="53" t="s">
        <v>184</v>
      </c>
      <c r="B37" s="54">
        <f>B24</f>
        <v>44.872053872053876</v>
      </c>
      <c r="C37" s="54">
        <f>B25</f>
        <v>39.299663299663301</v>
      </c>
    </row>
    <row r="40" spans="1:3" x14ac:dyDescent="0.25">
      <c r="A40" s="1" t="s">
        <v>186</v>
      </c>
    </row>
    <row r="41" spans="1:3" x14ac:dyDescent="0.25">
      <c r="A41" s="55" t="s">
        <v>187</v>
      </c>
    </row>
  </sheetData>
  <mergeCells count="1">
    <mergeCell ref="A29:C29"/>
  </mergeCells>
  <hyperlinks>
    <hyperlink ref="A4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Q2</vt:lpstr>
      <vt:lpstr>Q4</vt:lpstr>
      <vt:lpstr>Q6</vt:lpstr>
      <vt:lpstr>Q8</vt:lpstr>
      <vt:lpstr>Q10</vt:lpstr>
      <vt:lpstr>Q12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0_0</dc:creator>
  <cp:lastModifiedBy>0_0</cp:lastModifiedBy>
  <dcterms:created xsi:type="dcterms:W3CDTF">2019-09-13T05:06:14Z</dcterms:created>
  <dcterms:modified xsi:type="dcterms:W3CDTF">2019-09-13T13:52:00Z</dcterms:modified>
</cp:coreProperties>
</file>